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0" yWindow="0" windowWidth="23040" windowHeight="8688"/>
  </bookViews>
  <sheets>
    <sheet name="termékek" sheetId="1" r:id="rId1"/>
    <sheet name="Munka1" sheetId="2" r:id="rId2"/>
  </sheets>
  <definedNames>
    <definedName name="_xlnm._FilterDatabase" localSheetId="0" hidden="1">termékek!$A$7:$T$53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I8" i="1"/>
  <c r="Q8" i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3" i="2"/>
  <c r="C4" i="2"/>
  <c r="C5" i="2"/>
  <c r="C6" i="2"/>
  <c r="C7" i="2"/>
  <c r="C8" i="2"/>
  <c r="C9" i="2"/>
  <c r="C10" i="2"/>
  <c r="C2" i="2"/>
  <c r="J10" i="1" l="1"/>
  <c r="J17" i="1"/>
  <c r="J11" i="1"/>
  <c r="J18" i="1"/>
  <c r="J12" i="1"/>
  <c r="J19" i="1"/>
  <c r="J13" i="1"/>
  <c r="J20" i="1"/>
  <c r="J14" i="1"/>
  <c r="J15" i="1"/>
  <c r="J8" i="1"/>
  <c r="J9" i="1"/>
  <c r="J16" i="1"/>
  <c r="P8" i="1"/>
  <c r="Q18" i="1"/>
  <c r="Q12" i="1"/>
  <c r="Q17" i="1"/>
  <c r="Q9" i="1"/>
  <c r="Q10" i="1"/>
  <c r="Q11" i="1"/>
  <c r="Q14" i="1"/>
  <c r="Q19" i="1"/>
  <c r="Q20" i="1"/>
  <c r="Q16" i="1"/>
  <c r="I13" i="1"/>
  <c r="I18" i="1"/>
  <c r="P18" i="1" s="1"/>
  <c r="I12" i="1"/>
  <c r="I17" i="1"/>
  <c r="I9" i="1"/>
  <c r="I10" i="1"/>
  <c r="I11" i="1"/>
  <c r="I14" i="1"/>
  <c r="I19" i="1"/>
  <c r="I20" i="1"/>
  <c r="I16" i="1"/>
  <c r="Q25" i="1" l="1"/>
  <c r="Q26" i="1"/>
  <c r="Q13" i="1"/>
  <c r="Q15" i="1"/>
  <c r="I23" i="1" l="1"/>
  <c r="I45" i="1"/>
  <c r="I42" i="1"/>
  <c r="I30" i="1"/>
  <c r="I25" i="1"/>
  <c r="I39" i="1"/>
  <c r="I27" i="1"/>
  <c r="I49" i="1"/>
  <c r="I50" i="1"/>
  <c r="I36" i="1"/>
  <c r="I43" i="1"/>
  <c r="I24" i="1"/>
  <c r="I48" i="1"/>
  <c r="I38" i="1"/>
  <c r="I34" i="1"/>
  <c r="I46" i="1"/>
  <c r="I22" i="1"/>
  <c r="I29" i="1"/>
  <c r="I32" i="1"/>
  <c r="I15" i="1"/>
  <c r="I21" i="1"/>
  <c r="I26" i="1"/>
  <c r="I47" i="1"/>
  <c r="I31" i="1"/>
  <c r="I40" i="1"/>
  <c r="I33" i="1"/>
  <c r="I51" i="1"/>
  <c r="P31" i="1" l="1"/>
  <c r="P25" i="1"/>
  <c r="P49" i="1"/>
  <c r="I28" i="1"/>
  <c r="I41" i="1"/>
  <c r="I52" i="1"/>
  <c r="I37" i="1"/>
  <c r="P37" i="1" s="1"/>
  <c r="I53" i="1"/>
  <c r="P53" i="1" s="1"/>
  <c r="I35" i="1"/>
  <c r="I44" i="1"/>
  <c r="P51" i="1" l="1"/>
  <c r="P44" i="1"/>
  <c r="P33" i="1"/>
  <c r="P39" i="1"/>
  <c r="P32" i="1"/>
  <c r="P38" i="1"/>
  <c r="P23" i="1"/>
  <c r="P28" i="1"/>
  <c r="P35" i="1"/>
  <c r="P30" i="1"/>
  <c r="P27" i="1"/>
  <c r="P45" i="1"/>
  <c r="P41" i="1"/>
  <c r="P40" i="1"/>
  <c r="P36" i="1"/>
  <c r="P24" i="1"/>
  <c r="P22" i="1"/>
  <c r="P11" i="1"/>
  <c r="P10" i="1"/>
  <c r="P17" i="1"/>
  <c r="P9" i="1"/>
  <c r="P12" i="1"/>
  <c r="P13" i="1"/>
  <c r="P50" i="1"/>
  <c r="P47" i="1"/>
  <c r="P34" i="1"/>
  <c r="P43" i="1"/>
  <c r="P42" i="1"/>
  <c r="P14" i="1"/>
  <c r="P20" i="1"/>
  <c r="P19" i="1"/>
  <c r="P46" i="1"/>
  <c r="P16" i="1"/>
  <c r="P52" i="1"/>
  <c r="P48" i="1"/>
  <c r="P15" i="1"/>
  <c r="P29" i="1"/>
  <c r="P21" i="1"/>
  <c r="P26" i="1"/>
  <c r="Q21" i="1"/>
  <c r="Q23" i="1"/>
  <c r="Q24" i="1"/>
  <c r="Q22" i="1"/>
  <c r="Q36" i="1"/>
  <c r="R47" i="1"/>
  <c r="Q47" i="1" s="1"/>
  <c r="R46" i="1"/>
  <c r="Q46" i="1" s="1"/>
  <c r="Q32" i="1"/>
  <c r="R44" i="1"/>
  <c r="Q44" i="1" s="1"/>
  <c r="Q37" i="1"/>
  <c r="Q31" i="1"/>
  <c r="R41" i="1"/>
  <c r="Q41" i="1" s="1"/>
  <c r="Q27" i="1"/>
  <c r="Q33" i="1"/>
  <c r="Q34" i="1"/>
  <c r="R52" i="1"/>
  <c r="Q52" i="1" s="1"/>
  <c r="R49" i="1"/>
  <c r="Q49" i="1" s="1"/>
  <c r="R42" i="1"/>
  <c r="Q42" i="1" s="1"/>
  <c r="Q28" i="1"/>
  <c r="R50" i="1"/>
  <c r="Q50" i="1" s="1"/>
  <c r="R51" i="1"/>
  <c r="Q51" i="1" s="1"/>
  <c r="R40" i="1"/>
  <c r="Q40" i="1" s="1"/>
  <c r="Q30" i="1"/>
  <c r="R53" i="1"/>
  <c r="Q53" i="1" s="1"/>
  <c r="R48" i="1"/>
  <c r="Q48" i="1" s="1"/>
  <c r="R43" i="1"/>
  <c r="Q43" i="1" s="1"/>
  <c r="Q35" i="1"/>
  <c r="Q38" i="1"/>
  <c r="R45" i="1"/>
  <c r="Q45" i="1" s="1"/>
  <c r="Q29" i="1"/>
  <c r="R39" i="1"/>
  <c r="Q39" i="1" s="1"/>
  <c r="J51" i="1" l="1"/>
  <c r="J25" i="1"/>
  <c r="J31" i="1"/>
  <c r="J37" i="1"/>
  <c r="J43" i="1"/>
  <c r="J49" i="1"/>
  <c r="J45" i="1"/>
  <c r="J34" i="1"/>
  <c r="J46" i="1"/>
  <c r="J35" i="1"/>
  <c r="J30" i="1"/>
  <c r="J42" i="1"/>
  <c r="J52" i="1"/>
  <c r="J26" i="1"/>
  <c r="J32" i="1"/>
  <c r="J38" i="1"/>
  <c r="J44" i="1"/>
  <c r="J50" i="1"/>
  <c r="J39" i="1"/>
  <c r="J40" i="1"/>
  <c r="J23" i="1"/>
  <c r="J41" i="1"/>
  <c r="J36" i="1"/>
  <c r="J53" i="1"/>
  <c r="J27" i="1"/>
  <c r="J33" i="1"/>
  <c r="J21" i="1"/>
  <c r="J28" i="1"/>
  <c r="J29" i="1"/>
  <c r="J47" i="1"/>
  <c r="J24" i="1"/>
  <c r="J48" i="1"/>
  <c r="J22" i="1"/>
</calcChain>
</file>

<file path=xl/sharedStrings.xml><?xml version="1.0" encoding="utf-8"?>
<sst xmlns="http://schemas.openxmlformats.org/spreadsheetml/2006/main" count="885" uniqueCount="212">
  <si>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</si>
  <si>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</si>
  <si>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</si>
  <si>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</si>
  <si>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</si>
  <si>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</si>
  <si>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</si>
  <si>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</si>
  <si>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</si>
  <si>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</si>
  <si>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</si>
  <si>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</si>
  <si>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</si>
  <si>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</si>
  <si>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</si>
  <si>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</si>
  <si>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</si>
  <si>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</si>
  <si>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</si>
  <si>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</si>
  <si>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</si>
  <si>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</si>
  <si>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</si>
  <si>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</si>
  <si>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</si>
  <si>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</si>
  <si>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</si>
  <si>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</si>
  <si>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</si>
  <si>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</si>
  <si>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</si>
  <si>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</si>
  <si>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</si>
  <si>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</si>
  <si>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</si>
  <si>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</si>
  <si>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</si>
  <si>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</si>
  <si>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</si>
  <si>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</si>
  <si>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</si>
  <si>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</si>
  <si>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</si>
  <si>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</si>
  <si>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</si>
  <si>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</si>
  <si>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</si>
  <si>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</si>
  <si>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</si>
  <si>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</si>
  <si>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</si>
  <si>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</si>
  <si>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</si>
  <si>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</si>
  <si>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</si>
  <si>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</si>
  <si>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</si>
  <si>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</si>
  <si>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</si>
  <si>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</si>
  <si>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</si>
  <si>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</si>
  <si>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</si>
  <si>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</si>
  <si>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</si>
  <si>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</si>
  <si>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</si>
  <si>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</si>
  <si>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</si>
  <si>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</si>
  <si>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</si>
  <si>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</si>
  <si>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</si>
  <si>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</si>
  <si>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</si>
  <si>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</si>
  <si>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</si>
  <si>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</si>
  <si>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</si>
  <si>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</si>
  <si>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</si>
  <si>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</si>
  <si>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</si>
  <si>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</si>
  <si>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</si>
  <si>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</si>
  <si>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</si>
  <si>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</si>
  <si>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</si>
  <si>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</si>
  <si>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</si>
  <si>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</si>
  <si>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</si>
  <si>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</si>
  <si>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</si>
  <si>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</si>
  <si>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</si>
  <si>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</si>
  <si>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</si>
  <si>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</si>
  <si>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</si>
  <si>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</si>
  <si>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</si>
  <si>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</si>
  <si>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</si>
  <si>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</si>
  <si>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</si>
  <si>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</si>
  <si>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</si>
  <si>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</si>
  <si>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</si>
  <si>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</si>
  <si>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</si>
  <si>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</si>
  <si>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</si>
  <si>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</si>
  <si>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</si>
  <si>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</si>
  <si>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</si>
  <si>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</si>
  <si>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</si>
  <si>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</si>
  <si>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</si>
  <si>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</si>
  <si>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</si>
  <si>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</si>
  <si>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</si>
  <si>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</si>
  <si>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</si>
  <si>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</si>
  <si>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</si>
  <si>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</si>
  <si>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</si>
  <si>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</si>
  <si>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</si>
  <si>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</si>
  <si>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</si>
  <si>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</si>
  <si>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</si>
  <si>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</si>
  <si>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</si>
  <si>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</si>
  <si>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</si>
  <si>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</si>
  <si>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</si>
  <si>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</si>
  <si>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</si>
  <si>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</si>
  <si>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</si>
  <si>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</si>
  <si>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</si>
  <si>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TBIOL</t>
  </si>
  <si>
    <t>EU/1/21/1589/005</t>
  </si>
  <si>
    <t>HUKYNDRA 40 MG OLDATOS INJEKCIÓ ELŐRETÖLTÖTT TOLLBAN</t>
  </si>
  <si>
    <t>STADA Hungary Korlátolt Felelősségű Társaság</t>
  </si>
  <si>
    <t>EU/1/18/1286/016</t>
  </si>
  <si>
    <t>2x0,4ml előretöltött injekciós tollban</t>
  </si>
  <si>
    <t>EU/1/18/1286/010</t>
  </si>
  <si>
    <t>HYRIMOZ 80 MG OLDATOS INJEKCIÓ ELŐRETÖLTÖTT INJEKCIÓS TOLLBAN</t>
  </si>
  <si>
    <t>1x0,8ml előretöltött injekciós tollban</t>
  </si>
  <si>
    <t>EU/1/16/1164/015</t>
  </si>
  <si>
    <t>2x0.4ml előretöltött injekciós tollban (sureclick)</t>
  </si>
  <si>
    <t>L04AB04</t>
  </si>
  <si>
    <t>NOMIN</t>
  </si>
  <si>
    <t>77/a1,77/a2</t>
  </si>
  <si>
    <t>Igen</t>
  </si>
  <si>
    <t>Amgen Gyógyszerkereskedelmi Korlátolt Felelősségű Társaság</t>
  </si>
  <si>
    <t>Amgen Europe B.V.</t>
  </si>
  <si>
    <t>2x0,8ml előretöltött injekciós tollban (sureclick)</t>
  </si>
  <si>
    <t>TBIO</t>
  </si>
  <si>
    <t>77/a1</t>
  </si>
  <si>
    <t>STADA Arzneimittel Aktiengesellschaft</t>
  </si>
  <si>
    <t>77/a2</t>
  </si>
  <si>
    <t>Phoenix Pharma Gyógyszerkereskedelmi Zártkörűen Működő Részvénytársaság</t>
  </si>
  <si>
    <t>Biosimilar Collaborations Ireland Limited</t>
  </si>
  <si>
    <t>AbbVie Gyógyszerkereskedelmi Korlátolt Felelősségű Társaság</t>
  </si>
  <si>
    <t>AbbVie Deutschland GmbH &amp; Co. KG</t>
  </si>
  <si>
    <t>Sandoz Hungária Kereskedelmi Korlátolt Felelősségű Társaság</t>
  </si>
  <si>
    <t>Sandoz Pharmaceuticals GmbH</t>
  </si>
  <si>
    <t>Celltrion Healthcare Hungary Korlátolt Felelősségű Társaság</t>
  </si>
  <si>
    <t>L04AB05</t>
  </si>
  <si>
    <t>UCB Magyarország Kereskedelmi Korlátolt Felelősségü Társaság</t>
  </si>
  <si>
    <t>UCB S.A.</t>
  </si>
  <si>
    <t>L04AB06</t>
  </si>
  <si>
    <t>Janssen Biologics B.V.</t>
  </si>
  <si>
    <t>TTT-kód</t>
  </si>
  <si>
    <t>ATC-kód</t>
  </si>
  <si>
    <t>Egyenértékűségi csoport</t>
  </si>
  <si>
    <t>Egyenértékű,de nem helyettesíthető</t>
  </si>
  <si>
    <t>Terápiás napok száma (DOT)</t>
  </si>
  <si>
    <t>Nagykeres-kedelmi ár (Ft)</t>
  </si>
  <si>
    <t>Napi terápiás költség (Ft)</t>
  </si>
  <si>
    <t>Normatív támogatási technika</t>
  </si>
  <si>
    <t>Normatív támogatási kategória (%)</t>
  </si>
  <si>
    <t>Normatív támogatási összeg (Ft)</t>
  </si>
  <si>
    <t>Térítési díj normatív támogatás esetén (Ft)</t>
  </si>
  <si>
    <t>Emelt támogatási technika</t>
  </si>
  <si>
    <t>Emelt támogatási kategória (%)</t>
  </si>
  <si>
    <t>Emelt támogatási összeg (Ft)</t>
  </si>
  <si>
    <t>Térítési díj emelt támogatás esetén (Ft)</t>
  </si>
  <si>
    <t>Eü 50</t>
  </si>
  <si>
    <t>Eü 70</t>
  </si>
  <si>
    <t>Eü 90</t>
  </si>
  <si>
    <t>Vonatkozó indikációs pont (Eü. pont)</t>
  </si>
  <si>
    <t>Közgyógyon kiváltható-e</t>
  </si>
  <si>
    <t>BESOROLAS</t>
  </si>
  <si>
    <t>Pras termék</t>
  </si>
  <si>
    <t>Forg. Eng. jogosult</t>
  </si>
  <si>
    <t>L04AB01</t>
  </si>
  <si>
    <t>Samsung Bioepis NL B.V.</t>
  </si>
  <si>
    <t>Pfizer Gyógyszerkereskedelmi Korlátolt Felelősségű Társaság</t>
  </si>
  <si>
    <t>Pfizer Europe MA EEIG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</si>
</sst>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_-* #,##0.0000_-;\-* #,##0.0000_-;_-* &quot;-&quot;??_-;_-@_-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</cellStyleXfs>
  <cellXfs count="138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2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4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164" fontId="7" fillId="5" borderId="0" xfId="1" applyNumberFormat="1" applyFont="1" applyFill="1"/>
    <xf numFmtId="0" fontId="7" fillId="3" borderId="0" xfId="3" applyFont="1"/>
    <xf numFmtId="0" fontId="7" fillId="3" borderId="3" xfId="3" applyFont="1" applyBorder="1"/>
    <xf numFmtId="0" fontId="7" fillId="0" borderId="0" xfId="0" applyFont="1" applyFill="1"/>
    <xf numFmtId="0" fontId="7" fillId="5" borderId="0" xfId="0" applyFont="1" applyFill="1"/>
    <xf numFmtId="0" fontId="7" fillId="5" borderId="3" xfId="0" applyFont="1" applyFill="1" applyBorder="1"/>
    <xf numFmtId="0" fontId="7" fillId="6" borderId="5" xfId="0" applyFont="1" applyFill="1" applyBorder="1"/>
    <xf numFmtId="0" fontId="7" fillId="6" borderId="5" xfId="3" applyFont="1" applyFill="1" applyBorder="1"/>
    <xf numFmtId="164" fontId="7" fillId="3" borderId="0" xfId="1" applyNumberFormat="1" applyFont="1" applyFill="1"/>
    <xf numFmtId="164" fontId="7" fillId="0" borderId="0" xfId="1" applyNumberFormat="1" applyFont="1" applyFill="1"/>
    <xf numFmtId="0" fontId="7" fillId="2" borderId="0" xfId="2" applyFont="1"/>
    <xf numFmtId="164" fontId="7" fillId="2" borderId="0" xfId="1" applyNumberFormat="1" applyFont="1" applyFill="1"/>
    <xf numFmtId="164" fontId="7" fillId="6" borderId="0" xfId="3" applyNumberFormat="1" applyFont="1" applyFill="1" applyBorder="1"/>
    <xf numFmtId="0" fontId="9" fillId="3" borderId="0" xfId="3" applyFont="1"/>
    <xf numFmtId="0" fontId="7" fillId="2" borderId="0" xfId="2" applyFont="1" applyBorder="1"/>
    <xf numFmtId="0" fontId="5" fillId="0" borderId="0" xfId="4" applyFill="1" applyAlignment="1">
      <alignment horizontal="right"/>
    </xf>
    <xf numFmtId="165" fontId="7" fillId="8" borderId="0" xfId="4" applyNumberFormat="1" applyFont="1" applyFill="1"/>
    <xf numFmtId="164" fontId="7" fillId="8" borderId="0" xfId="4" applyNumberFormat="1" applyFont="1" applyFill="1"/>
    <xf numFmtId="0" fontId="7" fillId="8" borderId="0" xfId="4" applyFont="1" applyFill="1"/>
    <xf numFmtId="0" fontId="7" fillId="8" borderId="0" xfId="4" applyFont="1" applyFill="1" applyAlignment="1">
      <alignment horizontal="right"/>
    </xf>
    <xf numFmtId="0" fontId="7" fillId="8" borderId="0" xfId="4" applyFont="1" applyFill="1" applyAlignment="1">
      <alignment horizontal="center" vertical="center" wrapText="1"/>
    </xf>
    <xf numFmtId="2" fontId="7" fillId="6" borderId="0" xfId="0" applyNumberFormat="1" applyFont="1" applyFill="1" applyBorder="1"/>
    <xf numFmtId="0" fontId="7" fillId="6" borderId="0" xfId="2" applyFont="1" applyFill="1" applyBorder="1"/>
    <xf numFmtId="2" fontId="7" fillId="6" borderId="0" xfId="2" applyNumberFormat="1" applyFont="1" applyFill="1" applyBorder="1"/>
    <xf numFmtId="164" fontId="7" fillId="5" borderId="0" xfId="1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164" fontId="7" fillId="3" borderId="0" xfId="1" applyNumberFormat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164" fontId="7" fillId="5" borderId="0" xfId="1" applyNumberFormat="1" applyFont="1" applyFill="1" applyAlignment="1">
      <alignment horizontal="center"/>
    </xf>
    <xf numFmtId="164" fontId="7" fillId="5" borderId="0" xfId="1" applyNumberFormat="1" applyFont="1" applyFill="1" applyBorder="1" applyAlignment="1">
      <alignment horizontal="center"/>
    </xf>
    <xf numFmtId="164" fontId="7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6" borderId="0" xfId="3" applyFont="1" applyFill="1" applyBorder="1"/>
    <xf numFmtId="164" fontId="8" fillId="8" borderId="0" xfId="4" applyNumberFormat="1" applyFont="1" applyFill="1"/>
    <xf numFmtId="0" fontId="8" fillId="8" borderId="0" xfId="4" applyFont="1" applyFill="1"/>
    <xf numFmtId="0" fontId="8" fillId="8" borderId="0" xfId="4" applyFont="1" applyFill="1" applyAlignment="1">
      <alignment horizontal="right"/>
    </xf>
    <xf numFmtId="0" fontId="8" fillId="5" borderId="0" xfId="0" applyFont="1" applyFill="1"/>
    <xf numFmtId="0" fontId="8" fillId="3" borderId="0" xfId="3" applyFont="1"/>
    <xf numFmtId="0" fontId="8" fillId="3" borderId="3" xfId="3" applyFont="1" applyBorder="1"/>
    <xf numFmtId="0" fontId="8" fillId="6" borderId="5" xfId="3" applyFont="1" applyFill="1" applyBorder="1"/>
    <xf numFmtId="2" fontId="8" fillId="6" borderId="0" xfId="0" applyNumberFormat="1" applyFont="1" applyFill="1" applyBorder="1"/>
    <xf numFmtId="164" fontId="8" fillId="3" borderId="0" xfId="1" applyNumberFormat="1" applyFont="1" applyFill="1"/>
    <xf numFmtId="164" fontId="8" fillId="3" borderId="0" xfId="1" applyNumberFormat="1" applyFont="1" applyFill="1" applyAlignment="1">
      <alignment horizontal="center"/>
    </xf>
    <xf numFmtId="165" fontId="8" fillId="8" borderId="0" xfId="4" applyNumberFormat="1" applyFont="1" applyFill="1"/>
    <xf numFmtId="166" fontId="0" fillId="0" borderId="0" xfId="1" applyNumberFormat="1" applyFont="1" applyFill="1" applyBorder="1"/>
    <xf numFmtId="166" fontId="0" fillId="0" borderId="0" xfId="1" applyNumberFormat="1" applyFont="1" applyFill="1"/>
    <xf numFmtId="166" fontId="0" fillId="6" borderId="6" xfId="1" applyNumberFormat="1" applyFont="1" applyFill="1" applyBorder="1" applyAlignment="1">
      <alignment horizontal="center" vertical="center" wrapText="1"/>
    </xf>
    <xf numFmtId="166" fontId="8" fillId="6" borderId="0" xfId="1" applyNumberFormat="1" applyFont="1" applyFill="1" applyBorder="1"/>
    <xf numFmtId="166" fontId="7" fillId="6" borderId="0" xfId="1" applyNumberFormat="1" applyFont="1" applyFill="1" applyBorder="1"/>
    <xf numFmtId="166" fontId="0" fillId="6" borderId="0" xfId="1" applyNumberFormat="1" applyFont="1" applyFill="1"/>
    <xf numFmtId="166" fontId="6" fillId="7" borderId="10" xfId="4" applyNumberFormat="1" applyFont="1" applyBorder="1"/>
    <xf numFmtId="0" fontId="5" fillId="0" borderId="0" xfId="4" applyFill="1" applyBorder="1" applyAlignment="1">
      <alignment horizontal="center"/>
    </xf>
    <xf numFmtId="164" fontId="10" fillId="9" borderId="0" xfId="4" applyNumberFormat="1" applyFont="1" applyFill="1"/>
    <xf numFmtId="0" fontId="6" fillId="9" borderId="3" xfId="4" applyFont="1" applyFill="1" applyBorder="1"/>
    <xf numFmtId="166" fontId="6" fillId="9" borderId="0" xfId="4" applyNumberFormat="1" applyFont="1" applyFill="1" applyBorder="1"/>
    <xf numFmtId="164" fontId="6" fillId="9" borderId="0" xfId="4" applyNumberFormat="1" applyFont="1" applyFill="1" applyBorder="1"/>
    <xf numFmtId="2" fontId="6" fillId="9" borderId="0" xfId="4" applyNumberFormat="1" applyFont="1" applyFill="1" applyBorder="1"/>
    <xf numFmtId="0" fontId="6" fillId="9" borderId="0" xfId="4" applyFont="1" applyFill="1" applyAlignment="1">
      <alignment horizontal="center"/>
    </xf>
    <xf numFmtId="0" fontId="6" fillId="9" borderId="0" xfId="4" applyFont="1" applyFill="1"/>
    <xf numFmtId="165" fontId="8" fillId="9" borderId="0" xfId="4" applyNumberFormat="1" applyFont="1" applyFill="1"/>
    <xf numFmtId="164" fontId="8" fillId="9" borderId="0" xfId="4" applyNumberFormat="1" applyFont="1" applyFill="1"/>
    <xf numFmtId="0" fontId="8" fillId="9" borderId="0" xfId="4" applyFont="1" applyFill="1"/>
    <xf numFmtId="0" fontId="8" fillId="9" borderId="0" xfId="4" applyFont="1" applyFill="1" applyAlignment="1">
      <alignment horizontal="right"/>
    </xf>
    <xf numFmtId="0" fontId="8" fillId="9" borderId="0" xfId="0" applyFont="1" applyFill="1"/>
    <xf numFmtId="0" fontId="6" fillId="9" borderId="5" xfId="4" applyFont="1" applyFill="1" applyBorder="1"/>
    <xf numFmtId="0" fontId="6" fillId="9" borderId="7" xfId="4" applyFont="1" applyFill="1" applyBorder="1"/>
    <xf numFmtId="164" fontId="10" fillId="9" borderId="7" xfId="4" applyNumberFormat="1" applyFont="1" applyFill="1" applyBorder="1"/>
    <xf numFmtId="166" fontId="6" fillId="9" borderId="7" xfId="4" applyNumberFormat="1" applyFont="1" applyFill="1" applyBorder="1"/>
    <xf numFmtId="164" fontId="6" fillId="9" borderId="7" xfId="4" applyNumberFormat="1" applyFont="1" applyFill="1" applyBorder="1"/>
    <xf numFmtId="2" fontId="6" fillId="9" borderId="7" xfId="4" applyNumberFormat="1" applyFont="1" applyFill="1" applyBorder="1"/>
    <xf numFmtId="0" fontId="6" fillId="9" borderId="7" xfId="4" applyFont="1" applyFill="1" applyBorder="1" applyAlignment="1">
      <alignment horizontal="center"/>
    </xf>
    <xf numFmtId="165" fontId="8" fillId="9" borderId="7" xfId="4" applyNumberFormat="1" applyFont="1" applyFill="1" applyBorder="1"/>
    <xf numFmtId="164" fontId="8" fillId="9" borderId="7" xfId="4" applyNumberFormat="1" applyFont="1" applyFill="1" applyBorder="1"/>
    <xf numFmtId="0" fontId="8" fillId="9" borderId="7" xfId="4" applyFont="1" applyFill="1" applyBorder="1"/>
    <xf numFmtId="0" fontId="8" fillId="9" borderId="7" xfId="4" applyFont="1" applyFill="1" applyBorder="1" applyAlignment="1">
      <alignment horizontal="right"/>
    </xf>
    <xf numFmtId="0" fontId="8" fillId="9" borderId="7" xfId="0" applyFont="1" applyFill="1" applyBorder="1"/>
    <xf numFmtId="0" fontId="5" fillId="9" borderId="0" xfId="4" applyFont="1" applyFill="1"/>
    <xf numFmtId="164" fontId="11" fillId="9" borderId="0" xfId="4" applyNumberFormat="1" applyFont="1" applyFill="1"/>
    <xf numFmtId="0" fontId="5" fillId="9" borderId="0" xfId="4" applyFont="1" applyFill="1" applyBorder="1"/>
    <xf numFmtId="166" fontId="5" fillId="9" borderId="0" xfId="4" applyNumberFormat="1" applyFont="1" applyFill="1" applyBorder="1"/>
    <xf numFmtId="164" fontId="5" fillId="9" borderId="0" xfId="4" applyNumberFormat="1" applyFont="1" applyFill="1" applyBorder="1"/>
    <xf numFmtId="2" fontId="5" fillId="9" borderId="0" xfId="4" applyNumberFormat="1" applyFont="1" applyFill="1" applyBorder="1"/>
    <xf numFmtId="0" fontId="5" fillId="9" borderId="0" xfId="4" applyFont="1" applyFill="1" applyAlignment="1">
      <alignment horizontal="center"/>
    </xf>
    <xf numFmtId="165" fontId="7" fillId="9" borderId="0" xfId="4" applyNumberFormat="1" applyFont="1" applyFill="1"/>
    <xf numFmtId="164" fontId="7" fillId="9" borderId="0" xfId="4" applyNumberFormat="1" applyFont="1" applyFill="1"/>
    <xf numFmtId="0" fontId="7" fillId="9" borderId="0" xfId="4" applyFont="1" applyFill="1"/>
    <xf numFmtId="0" fontId="7" fillId="9" borderId="0" xfId="4" applyFont="1" applyFill="1" applyAlignment="1">
      <alignment horizontal="right"/>
    </xf>
    <xf numFmtId="0" fontId="7" fillId="9" borderId="0" xfId="0" applyFont="1" applyFill="1"/>
    <xf numFmtId="0" fontId="7" fillId="9" borderId="0" xfId="0" applyFont="1" applyFill="1" applyBorder="1"/>
    <xf numFmtId="0" fontId="5" fillId="9" borderId="3" xfId="4" applyFont="1" applyFill="1" applyBorder="1"/>
    <xf numFmtId="0" fontId="5" fillId="9" borderId="5" xfId="4" applyFont="1" applyFill="1" applyBorder="1"/>
    <xf numFmtId="0" fontId="13" fillId="9" borderId="0" xfId="0" applyFont="1" applyFill="1"/>
    <xf numFmtId="0" fontId="12" fillId="9" borderId="0" xfId="0" applyFont="1" applyFill="1"/>
    <xf numFmtId="0" fontId="12" fillId="9" borderId="5" xfId="0" applyFont="1" applyFill="1" applyBorder="1"/>
    <xf numFmtId="0" fontId="0" fillId="9" borderId="0" xfId="0" applyFont="1" applyFill="1"/>
    <xf numFmtId="164" fontId="11" fillId="9" borderId="0" xfId="4" applyNumberFormat="1" applyFont="1" applyFill="1" applyBorder="1"/>
    <xf numFmtId="0" fontId="5" fillId="9" borderId="0" xfId="4" applyFont="1" applyFill="1" applyBorder="1" applyAlignment="1">
      <alignment horizontal="center"/>
    </xf>
    <xf numFmtId="165" fontId="7" fillId="9" borderId="0" xfId="4" applyNumberFormat="1" applyFont="1" applyFill="1" applyBorder="1"/>
    <xf numFmtId="164" fontId="7" fillId="9" borderId="0" xfId="4" applyNumberFormat="1" applyFont="1" applyFill="1" applyBorder="1"/>
    <xf numFmtId="0" fontId="7" fillId="9" borderId="0" xfId="4" applyFont="1" applyFill="1" applyBorder="1" applyAlignment="1">
      <alignment horizontal="right"/>
    </xf>
    <xf numFmtId="164" fontId="5" fillId="9" borderId="0" xfId="4" applyNumberFormat="1" applyFont="1" applyFill="1"/>
    <xf numFmtId="0" fontId="5" fillId="9" borderId="7" xfId="4" applyFont="1" applyFill="1" applyBorder="1"/>
    <xf numFmtId="0" fontId="5" fillId="9" borderId="8" xfId="4" applyFont="1" applyFill="1" applyBorder="1"/>
    <xf numFmtId="0" fontId="5" fillId="9" borderId="9" xfId="4" applyFont="1" applyFill="1" applyBorder="1"/>
    <xf numFmtId="166" fontId="5" fillId="9" borderId="7" xfId="4" applyNumberFormat="1" applyFont="1" applyFill="1" applyBorder="1"/>
    <xf numFmtId="2" fontId="5" fillId="9" borderId="7" xfId="4" applyNumberFormat="1" applyFont="1" applyFill="1" applyBorder="1"/>
    <xf numFmtId="164" fontId="5" fillId="9" borderId="7" xfId="4" applyNumberFormat="1" applyFont="1" applyFill="1" applyBorder="1"/>
    <xf numFmtId="0" fontId="5" fillId="9" borderId="7" xfId="4" applyFont="1" applyFill="1" applyBorder="1" applyAlignment="1">
      <alignment horizontal="center"/>
    </xf>
    <xf numFmtId="165" fontId="7" fillId="9" borderId="7" xfId="4" applyNumberFormat="1" applyFont="1" applyFill="1" applyBorder="1"/>
    <xf numFmtId="164" fontId="7" fillId="9" borderId="7" xfId="4" applyNumberFormat="1" applyFont="1" applyFill="1" applyBorder="1"/>
    <xf numFmtId="0" fontId="7" fillId="9" borderId="7" xfId="4" applyFont="1" applyFill="1" applyBorder="1"/>
    <xf numFmtId="0" fontId="7" fillId="9" borderId="7" xfId="4" applyFont="1" applyFill="1" applyBorder="1" applyAlignment="1">
      <alignment horizontal="right"/>
    </xf>
    <xf numFmtId="0" fontId="7" fillId="9" borderId="7" xfId="0" applyFont="1" applyFill="1" applyBorder="1"/>
    <xf numFmtId="0" fontId="8" fillId="0" borderId="0" xfId="3" applyFont="1" applyFill="1"/>
    <xf numFmtId="0" fontId="7" fillId="0" borderId="0" xfId="3" applyFont="1" applyFill="1"/>
  </cellXfs>
  <cellStyles count="5"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6"/>
  <sheetViews>
    <sheetView tabSelected="1" workbookViewId="0">
      <pane xSplit="6" ySplit="7" topLeftCell="G9" activePane="bottomRight" state="frozen"/>
      <selection pane="topRight" activeCell="H1" sqref="H1"/>
      <selection pane="bottomLeft" activeCell="A2" sqref="A2"/>
      <selection pane="bottomRight" activeCell="D18" sqref="D18"/>
    </sheetView>
  </sheetViews>
  <sheetFormatPr defaultRowHeight="14.4" x14ac:dyDescent="0.3"/>
  <cols>
    <col min="1" max="1" width="10" bestFit="1" customWidth="1"/>
    <col min="2" max="2" width="5.6640625" customWidth="1"/>
    <col min="3" max="3" width="11.6640625" customWidth="1"/>
    <col min="4" max="4" width="63" customWidth="1"/>
    <col min="5" max="5" width="13.77734375" customWidth="1"/>
    <col min="6" max="6" width="15.33203125" customWidth="1"/>
    <col min="7" max="7" width="7.21875" customWidth="1"/>
    <col min="8" max="8" width="11.5546875" style="5" customWidth="1"/>
    <col min="9" max="9" width="14.5546875" style="72" customWidth="1"/>
    <col min="10" max="10" width="9" style="9" customWidth="1"/>
    <col min="11" max="11" width="7.77734375" style="5" customWidth="1"/>
    <col min="12" max="12" width="12.88671875" style="10" customWidth="1"/>
    <col min="13" max="13" width="10.21875" style="10" customWidth="1"/>
    <col min="14" max="14" width="11.109375" style="46" customWidth="1"/>
    <col min="15" max="15" width="8.5546875" bestFit="1" customWidth="1"/>
    <col min="16" max="16" width="13.33203125" style="17" customWidth="1"/>
    <col min="17" max="17" width="12.6640625" style="17" customWidth="1"/>
    <col min="18" max="18" width="16.88671875" style="17" customWidth="1"/>
    <col min="19" max="19" width="12.88671875" style="35" customWidth="1"/>
    <col min="20" max="20" width="55.44140625" bestFit="1" customWidth="1"/>
  </cols>
  <sheetData>
    <row r="1" spans="1:35" ht="15" thickBot="1" x14ac:dyDescent="0.35">
      <c r="G1" s="14"/>
      <c r="H1" s="14"/>
      <c r="I1" s="67"/>
      <c r="J1" s="12"/>
      <c r="K1" s="14"/>
      <c r="L1" s="12"/>
      <c r="M1" s="12"/>
      <c r="N1" s="45"/>
    </row>
    <row r="2" spans="1:35" x14ac:dyDescent="0.3">
      <c r="D2" s="7" t="s">
        <v>134</v>
      </c>
      <c r="E2" s="6" t="s">
        <v>135</v>
      </c>
      <c r="F2" s="2"/>
      <c r="G2" s="14"/>
      <c r="H2" s="12"/>
      <c r="I2" s="68"/>
      <c r="J2" s="3"/>
      <c r="K2" s="4"/>
      <c r="L2" s="13"/>
      <c r="M2" s="12"/>
      <c r="N2" s="45"/>
    </row>
    <row r="3" spans="1:35" x14ac:dyDescent="0.3">
      <c r="D3" s="73">
        <f>I8</f>
        <v>4713.9868268113141</v>
      </c>
      <c r="E3" s="73">
        <v>5963.9604727765936</v>
      </c>
      <c r="F3" s="2"/>
      <c r="G3" s="14"/>
      <c r="H3" s="12"/>
      <c r="I3" s="68"/>
      <c r="J3" s="4"/>
      <c r="K3" s="19"/>
      <c r="L3" s="13"/>
      <c r="M3" s="12"/>
      <c r="N3" s="45"/>
    </row>
    <row r="4" spans="1:35" x14ac:dyDescent="0.3">
      <c r="F4" s="18"/>
      <c r="G4" s="14"/>
      <c r="H4" s="12"/>
      <c r="I4" s="68"/>
      <c r="J4" s="4"/>
      <c r="K4" s="19"/>
      <c r="L4" s="13"/>
      <c r="M4" s="13"/>
      <c r="N4" s="45"/>
    </row>
    <row r="5" spans="1:35" x14ac:dyDescent="0.3">
      <c r="F5" s="2"/>
      <c r="G5" s="14"/>
      <c r="H5" s="12"/>
      <c r="I5" s="68"/>
      <c r="J5" s="4"/>
      <c r="K5" s="19"/>
      <c r="L5" s="12"/>
      <c r="M5" s="12"/>
      <c r="N5" s="45"/>
    </row>
    <row r="6" spans="1:35" x14ac:dyDescent="0.3">
      <c r="F6" s="18"/>
      <c r="G6" s="14"/>
      <c r="H6" s="12"/>
      <c r="I6" s="68"/>
      <c r="J6" s="4"/>
      <c r="K6" s="19"/>
      <c r="L6" s="12"/>
      <c r="M6" s="12"/>
      <c r="N6" s="45"/>
      <c r="P6" s="74"/>
      <c r="Q6" s="74"/>
      <c r="R6" s="74"/>
      <c r="S6" s="74"/>
    </row>
    <row r="7" spans="1:35" s="1" customFormat="1" ht="80.25" customHeight="1" x14ac:dyDescent="0.3">
      <c r="A7" s="1" t="s">
        <v>144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1" t="s">
        <v>133</v>
      </c>
      <c r="H7" s="15" t="s">
        <v>136</v>
      </c>
      <c r="I7" s="69" t="s">
        <v>143</v>
      </c>
      <c r="J7" s="52" t="s">
        <v>142</v>
      </c>
      <c r="K7" s="53" t="s">
        <v>137</v>
      </c>
      <c r="L7" s="8" t="s">
        <v>40</v>
      </c>
      <c r="M7" s="8" t="s">
        <v>41</v>
      </c>
      <c r="N7" s="1" t="s">
        <v>42</v>
      </c>
      <c r="O7" s="1" t="s">
        <v>43</v>
      </c>
      <c r="P7" s="40" t="s">
        <v>138</v>
      </c>
      <c r="Q7" s="40" t="s">
        <v>44</v>
      </c>
      <c r="R7" s="40" t="s">
        <v>45</v>
      </c>
      <c r="S7" s="40" t="s">
        <v>141</v>
      </c>
      <c r="T7" s="1" t="s">
        <v>46</v>
      </c>
    </row>
    <row r="8" spans="1:35" s="86" customFormat="1" ht="16.5" customHeight="1" x14ac:dyDescent="0.3">
      <c r="A8" s="115">
        <v>210976328</v>
      </c>
      <c r="B8" s="115" t="s">
        <v>160</v>
      </c>
      <c r="C8" s="75"/>
      <c r="D8" s="115" t="s">
        <v>48</v>
      </c>
      <c r="E8" s="115" t="s">
        <v>161</v>
      </c>
      <c r="F8" s="115" t="s">
        <v>50</v>
      </c>
      <c r="G8" s="76">
        <v>80</v>
      </c>
      <c r="H8" s="116">
        <v>3.1</v>
      </c>
      <c r="I8" s="77">
        <f>M8/K8</f>
        <v>4713.9868268113141</v>
      </c>
      <c r="J8" s="78">
        <f>IF((M8-((($Q$8/$K$8*1.2)*K8)+3500)&gt;0),(M8-((($Q$8/$K$8*1.2)*K8)+3500)),0)</f>
        <v>0</v>
      </c>
      <c r="K8" s="79">
        <v>25.81</v>
      </c>
      <c r="L8" s="83">
        <v>110042</v>
      </c>
      <c r="M8" s="83">
        <v>121668</v>
      </c>
      <c r="N8" s="80" t="s">
        <v>151</v>
      </c>
      <c r="O8" s="81">
        <v>100</v>
      </c>
      <c r="P8" s="82">
        <f>I8/$D$3</f>
        <v>1</v>
      </c>
      <c r="Q8" s="83">
        <f>M8-R8</f>
        <v>121368</v>
      </c>
      <c r="R8" s="84">
        <v>300</v>
      </c>
      <c r="S8" s="85" t="s">
        <v>139</v>
      </c>
      <c r="T8" s="81" t="s">
        <v>51</v>
      </c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</row>
    <row r="9" spans="1:35" s="86" customFormat="1" ht="16.5" customHeight="1" x14ac:dyDescent="0.3">
      <c r="A9" s="81">
        <v>210807919</v>
      </c>
      <c r="B9" s="81" t="s">
        <v>47</v>
      </c>
      <c r="C9" s="75"/>
      <c r="D9" s="81" t="s">
        <v>48</v>
      </c>
      <c r="E9" s="81" t="s">
        <v>49</v>
      </c>
      <c r="F9" s="81" t="s">
        <v>50</v>
      </c>
      <c r="G9" s="76">
        <v>80</v>
      </c>
      <c r="H9" s="87">
        <v>3.1</v>
      </c>
      <c r="I9" s="77">
        <f>M9/K9</f>
        <v>4713.9868268113141</v>
      </c>
      <c r="J9" s="78">
        <f>IF((M9-((($Q$8/$K$8*1.2)*K9)+3500)&gt;0),(M9-((($Q$8/$K$8*1.2)*K9)+3500)),0)</f>
        <v>0</v>
      </c>
      <c r="K9" s="79">
        <v>25.81</v>
      </c>
      <c r="L9" s="83">
        <v>110042</v>
      </c>
      <c r="M9" s="83">
        <v>121668</v>
      </c>
      <c r="N9" s="80" t="s">
        <v>151</v>
      </c>
      <c r="O9" s="81">
        <v>100</v>
      </c>
      <c r="P9" s="82">
        <f>I9/$D$3</f>
        <v>1</v>
      </c>
      <c r="Q9" s="83">
        <f>M9-R9</f>
        <v>121368</v>
      </c>
      <c r="R9" s="84">
        <v>300</v>
      </c>
      <c r="S9" s="85" t="s">
        <v>139</v>
      </c>
      <c r="T9" s="81" t="s">
        <v>51</v>
      </c>
      <c r="U9" s="81"/>
      <c r="V9" s="81"/>
      <c r="W9" s="81"/>
    </row>
    <row r="10" spans="1:35" s="86" customFormat="1" x14ac:dyDescent="0.3">
      <c r="A10" s="81">
        <v>210949347</v>
      </c>
      <c r="B10" s="81" t="s">
        <v>155</v>
      </c>
      <c r="C10" s="75"/>
      <c r="D10" s="81" t="s">
        <v>82</v>
      </c>
      <c r="E10" s="81" t="s">
        <v>156</v>
      </c>
      <c r="F10" s="81" t="s">
        <v>50</v>
      </c>
      <c r="G10" s="76">
        <v>80</v>
      </c>
      <c r="H10" s="87">
        <v>3.1</v>
      </c>
      <c r="I10" s="77">
        <f>M10/K10</f>
        <v>4713.9868268113141</v>
      </c>
      <c r="J10" s="78">
        <f>IF((M10-((($Q$8/$K$8*1.2)*K10)+3500)&gt;0),(M10-((($Q$8/$K$8*1.2)*K10)+3500)),0)</f>
        <v>0</v>
      </c>
      <c r="K10" s="79">
        <v>25.81</v>
      </c>
      <c r="L10" s="83">
        <v>110042</v>
      </c>
      <c r="M10" s="83">
        <v>121668</v>
      </c>
      <c r="N10" s="80" t="s">
        <v>151</v>
      </c>
      <c r="O10" s="81">
        <v>100</v>
      </c>
      <c r="P10" s="82">
        <f>I10/$D$3</f>
        <v>1</v>
      </c>
      <c r="Q10" s="83">
        <f>M10-R10</f>
        <v>121368</v>
      </c>
      <c r="R10" s="84">
        <v>300</v>
      </c>
      <c r="S10" s="85" t="s">
        <v>139</v>
      </c>
      <c r="T10" s="81" t="s">
        <v>30</v>
      </c>
      <c r="U10" s="81"/>
      <c r="V10" s="81"/>
      <c r="W10" s="81"/>
    </row>
    <row r="11" spans="1:35" s="98" customFormat="1" ht="15" thickBot="1" x14ac:dyDescent="0.35">
      <c r="A11" s="88">
        <v>210949397</v>
      </c>
      <c r="B11" s="88" t="s">
        <v>157</v>
      </c>
      <c r="C11" s="89"/>
      <c r="D11" s="88" t="s">
        <v>158</v>
      </c>
      <c r="E11" s="88" t="s">
        <v>159</v>
      </c>
      <c r="F11" s="88" t="s">
        <v>50</v>
      </c>
      <c r="G11" s="88">
        <v>80</v>
      </c>
      <c r="H11" s="88">
        <v>3.1</v>
      </c>
      <c r="I11" s="90">
        <f>M11/K11</f>
        <v>4713.9868268113141</v>
      </c>
      <c r="J11" s="91">
        <f>IF((M11-((($Q$8/$K$8*1.2)*K11)+3500)&gt;0),(M11-((($Q$8/$K$8*1.2)*K11)+3500)),0)</f>
        <v>0</v>
      </c>
      <c r="K11" s="92">
        <v>25.81</v>
      </c>
      <c r="L11" s="95">
        <v>110042</v>
      </c>
      <c r="M11" s="95">
        <v>121668</v>
      </c>
      <c r="N11" s="93" t="s">
        <v>151</v>
      </c>
      <c r="O11" s="88">
        <v>100</v>
      </c>
      <c r="P11" s="94">
        <f>I11/$D$3</f>
        <v>1</v>
      </c>
      <c r="Q11" s="95">
        <f>M11-R11</f>
        <v>121368</v>
      </c>
      <c r="R11" s="96">
        <v>300</v>
      </c>
      <c r="S11" s="97" t="s">
        <v>139</v>
      </c>
      <c r="T11" s="88" t="s">
        <v>96</v>
      </c>
      <c r="U11" s="88"/>
      <c r="V11" s="88"/>
      <c r="W11" s="88"/>
    </row>
    <row r="12" spans="1:35" s="111" customFormat="1" x14ac:dyDescent="0.3">
      <c r="A12" s="99">
        <v>210931247</v>
      </c>
      <c r="B12" s="99" t="s">
        <v>147</v>
      </c>
      <c r="C12" s="100"/>
      <c r="D12" s="99" t="s">
        <v>146</v>
      </c>
      <c r="E12" s="99" t="s">
        <v>145</v>
      </c>
      <c r="F12" s="99" t="s">
        <v>50</v>
      </c>
      <c r="G12" s="101">
        <v>80</v>
      </c>
      <c r="H12" s="101">
        <v>3.1</v>
      </c>
      <c r="I12" s="102">
        <f>M12/K12</f>
        <v>5875.9395583107325</v>
      </c>
      <c r="J12" s="103">
        <f>IF((M12-((($Q$8/$K$8*1.2)*K12)+3500)&gt;0),(M12-((($Q$8/$K$8*1.2)*K12)+3500)),0)</f>
        <v>2516.3999999999942</v>
      </c>
      <c r="K12" s="104">
        <v>25.81</v>
      </c>
      <c r="L12" s="107">
        <v>137400</v>
      </c>
      <c r="M12" s="107">
        <v>151658</v>
      </c>
      <c r="N12" s="105" t="s">
        <v>151</v>
      </c>
      <c r="O12" s="99">
        <v>100</v>
      </c>
      <c r="P12" s="106">
        <f>I12/$D$3</f>
        <v>1.2464904494197322</v>
      </c>
      <c r="Q12" s="107">
        <f>M12-R12</f>
        <v>150158</v>
      </c>
      <c r="R12" s="108">
        <v>1500</v>
      </c>
      <c r="S12" s="109" t="s">
        <v>139</v>
      </c>
      <c r="T12" s="99" t="s">
        <v>96</v>
      </c>
      <c r="U12" s="99"/>
      <c r="V12" s="99"/>
      <c r="W12" s="99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</row>
    <row r="13" spans="1:35" s="114" customFormat="1" ht="16.5" customHeight="1" x14ac:dyDescent="0.3">
      <c r="A13" s="99">
        <v>210900115</v>
      </c>
      <c r="B13" s="99" t="s">
        <v>114</v>
      </c>
      <c r="C13" s="100"/>
      <c r="D13" s="99" t="s">
        <v>112</v>
      </c>
      <c r="E13" s="99" t="s">
        <v>115</v>
      </c>
      <c r="F13" s="99" t="s">
        <v>50</v>
      </c>
      <c r="G13" s="112">
        <v>80</v>
      </c>
      <c r="H13" s="113">
        <v>3.1</v>
      </c>
      <c r="I13" s="102">
        <f>M13/K13</f>
        <v>5875.9395583107325</v>
      </c>
      <c r="J13" s="103">
        <f>IF((M13-((($Q$8/$K$8*1.2)*K13)+3500)&gt;0),(M13-((($Q$8/$K$8*1.2)*K13)+3500)),0)</f>
        <v>2516.3999999999942</v>
      </c>
      <c r="K13" s="104">
        <v>25.81</v>
      </c>
      <c r="L13" s="107">
        <v>137400</v>
      </c>
      <c r="M13" s="107">
        <v>151658</v>
      </c>
      <c r="N13" s="105" t="s">
        <v>151</v>
      </c>
      <c r="O13" s="99">
        <v>100</v>
      </c>
      <c r="P13" s="106">
        <f>I13/$D$3</f>
        <v>1.2464904494197322</v>
      </c>
      <c r="Q13" s="107">
        <f>M13-R13</f>
        <v>150158</v>
      </c>
      <c r="R13" s="108">
        <v>1500</v>
      </c>
      <c r="S13" s="109" t="s">
        <v>139</v>
      </c>
      <c r="T13" s="99" t="s">
        <v>96</v>
      </c>
      <c r="U13" s="99"/>
      <c r="V13" s="99"/>
      <c r="W13" s="99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</row>
    <row r="14" spans="1:35" s="117" customFormat="1" x14ac:dyDescent="0.3">
      <c r="A14" s="99">
        <v>210900092</v>
      </c>
      <c r="B14" s="99" t="s">
        <v>111</v>
      </c>
      <c r="C14" s="100"/>
      <c r="D14" s="99" t="s">
        <v>112</v>
      </c>
      <c r="E14" s="99" t="s">
        <v>113</v>
      </c>
      <c r="F14" s="99" t="s">
        <v>50</v>
      </c>
      <c r="G14" s="101">
        <v>40</v>
      </c>
      <c r="H14" s="101">
        <v>3.1</v>
      </c>
      <c r="I14" s="102">
        <f>M14/K14</f>
        <v>5876.0465116279065</v>
      </c>
      <c r="J14" s="103">
        <f>IF((M14-((($Q$8/$K$8*1.2)*K14)+3500)&gt;0),(M14-((($Q$8/$K$8*1.2)*K14)+3500)),0)</f>
        <v>0</v>
      </c>
      <c r="K14" s="104">
        <v>12.9</v>
      </c>
      <c r="L14" s="107">
        <v>68200</v>
      </c>
      <c r="M14" s="107">
        <v>75801</v>
      </c>
      <c r="N14" s="105" t="s">
        <v>151</v>
      </c>
      <c r="O14" s="99">
        <v>100</v>
      </c>
      <c r="P14" s="106">
        <f>I14/$D$3</f>
        <v>1.2465131379254712</v>
      </c>
      <c r="Q14" s="107">
        <f>M14-R14</f>
        <v>74301</v>
      </c>
      <c r="R14" s="108">
        <v>1500</v>
      </c>
      <c r="S14" s="109" t="s">
        <v>139</v>
      </c>
      <c r="T14" s="99" t="s">
        <v>96</v>
      </c>
      <c r="U14" s="99"/>
      <c r="V14" s="99"/>
      <c r="W14" s="99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</row>
    <row r="15" spans="1:35" s="110" customFormat="1" ht="16.5" customHeight="1" x14ac:dyDescent="0.3">
      <c r="A15" s="101">
        <v>210900131</v>
      </c>
      <c r="B15" s="101" t="s">
        <v>116</v>
      </c>
      <c r="C15" s="100"/>
      <c r="D15" s="101" t="s">
        <v>112</v>
      </c>
      <c r="E15" s="101" t="s">
        <v>117</v>
      </c>
      <c r="F15" s="101" t="s">
        <v>50</v>
      </c>
      <c r="G15" s="112">
        <v>160</v>
      </c>
      <c r="H15" s="113">
        <v>3.1</v>
      </c>
      <c r="I15" s="102">
        <f>M15/K15</f>
        <v>5878.1437705870958</v>
      </c>
      <c r="J15" s="103">
        <f>IF((M15-((($Q$8/$K$8*1.2)*K15)+3500)&gt;0),(M15-((($Q$8/$K$8*1.2)*K15)+3500)),0)</f>
        <v>8644.2283611003659</v>
      </c>
      <c r="K15" s="104">
        <v>51.61</v>
      </c>
      <c r="L15" s="121">
        <v>275800</v>
      </c>
      <c r="M15" s="121">
        <v>303371</v>
      </c>
      <c r="N15" s="119" t="s">
        <v>151</v>
      </c>
      <c r="O15" s="101">
        <v>100</v>
      </c>
      <c r="P15" s="120">
        <f>I15/$D$3</f>
        <v>1.2469580392449364</v>
      </c>
      <c r="Q15" s="121">
        <f>M15-R15</f>
        <v>301871</v>
      </c>
      <c r="R15" s="108">
        <v>1500</v>
      </c>
      <c r="S15" s="122" t="s">
        <v>139</v>
      </c>
      <c r="T15" s="101" t="s">
        <v>96</v>
      </c>
      <c r="U15" s="101"/>
      <c r="V15" s="101"/>
      <c r="W15" s="10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</row>
    <row r="16" spans="1:35" s="110" customFormat="1" ht="16.5" customHeight="1" x14ac:dyDescent="0.3">
      <c r="A16" s="99">
        <v>210900157</v>
      </c>
      <c r="B16" s="101" t="s">
        <v>118</v>
      </c>
      <c r="C16" s="100"/>
      <c r="D16" s="101" t="s">
        <v>112</v>
      </c>
      <c r="E16" s="101" t="s">
        <v>119</v>
      </c>
      <c r="F16" s="101" t="s">
        <v>50</v>
      </c>
      <c r="G16" s="112">
        <v>240</v>
      </c>
      <c r="H16" s="113">
        <v>3.1</v>
      </c>
      <c r="I16" s="102">
        <f>M16/K16</f>
        <v>5879.5530870576076</v>
      </c>
      <c r="J16" s="103">
        <f>IF((M16-((($Q$8/$K$8*1.2)*K16)+3500)&gt;0),(M16-((($Q$8/$K$8*1.2)*K16)+3500)),0)</f>
        <v>14826.628361100331</v>
      </c>
      <c r="K16" s="104">
        <v>77.42</v>
      </c>
      <c r="L16" s="121">
        <v>414300</v>
      </c>
      <c r="M16" s="121">
        <v>455195</v>
      </c>
      <c r="N16" s="119" t="s">
        <v>151</v>
      </c>
      <c r="O16" s="101">
        <v>100</v>
      </c>
      <c r="P16" s="120">
        <f>I16/$D$3</f>
        <v>1.2472570041174083</v>
      </c>
      <c r="Q16" s="121">
        <f>M16-R16</f>
        <v>453695</v>
      </c>
      <c r="R16" s="108">
        <v>1500</v>
      </c>
      <c r="S16" s="122" t="s">
        <v>139</v>
      </c>
      <c r="T16" s="101" t="s">
        <v>96</v>
      </c>
      <c r="U16" s="101"/>
      <c r="V16" s="101"/>
      <c r="W16" s="10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</row>
    <row r="17" spans="1:23" s="111" customFormat="1" ht="16.5" customHeight="1" x14ac:dyDescent="0.3">
      <c r="A17" s="101">
        <v>210921608</v>
      </c>
      <c r="B17" s="101" t="s">
        <v>152</v>
      </c>
      <c r="C17" s="118"/>
      <c r="D17" s="101" t="s">
        <v>153</v>
      </c>
      <c r="E17" s="101" t="s">
        <v>115</v>
      </c>
      <c r="F17" s="101" t="s">
        <v>50</v>
      </c>
      <c r="G17" s="101">
        <v>80</v>
      </c>
      <c r="H17" s="101">
        <v>3.1</v>
      </c>
      <c r="I17" s="102">
        <f>M17/K17</f>
        <v>5882.3711739635801</v>
      </c>
      <c r="J17" s="103">
        <f>IF((M17-((($Q$8/$K$8*1.2)*K17)+3500)&gt;0),(M17-((($Q$8/$K$8*1.2)*K17)+3500)),0)</f>
        <v>2682.3999999999942</v>
      </c>
      <c r="K17" s="104">
        <v>25.81</v>
      </c>
      <c r="L17" s="121">
        <v>137552</v>
      </c>
      <c r="M17" s="121">
        <v>151824</v>
      </c>
      <c r="N17" s="119" t="s">
        <v>151</v>
      </c>
      <c r="O17" s="101">
        <v>100</v>
      </c>
      <c r="P17" s="120">
        <f>I17/$D$3</f>
        <v>1.2478548180293914</v>
      </c>
      <c r="Q17" s="121">
        <f>M17-R17</f>
        <v>150324</v>
      </c>
      <c r="R17" s="108">
        <v>1500</v>
      </c>
      <c r="S17" s="122" t="s">
        <v>139</v>
      </c>
      <c r="T17" s="101" t="s">
        <v>154</v>
      </c>
      <c r="U17" s="101"/>
      <c r="V17" s="101"/>
      <c r="W17" s="101"/>
    </row>
    <row r="18" spans="1:23" s="110" customFormat="1" ht="16.5" customHeight="1" x14ac:dyDescent="0.3">
      <c r="A18" s="99">
        <v>210931239</v>
      </c>
      <c r="B18" s="99" t="s">
        <v>150</v>
      </c>
      <c r="C18" s="75"/>
      <c r="D18" s="99" t="s">
        <v>149</v>
      </c>
      <c r="E18" s="99" t="s">
        <v>148</v>
      </c>
      <c r="F18" s="99" t="s">
        <v>50</v>
      </c>
      <c r="G18" s="112">
        <v>80</v>
      </c>
      <c r="H18" s="113">
        <v>3.1</v>
      </c>
      <c r="I18" s="102">
        <f>M18/K18</f>
        <v>5901.3948082138713</v>
      </c>
      <c r="J18" s="103">
        <f>IF((M18-((($Q$8/$K$8*1.2)*K18)+3500)&gt;0),(M18-((($Q$8/$K$8*1.2)*K18)+3500)),0)</f>
        <v>3173.3999999999942</v>
      </c>
      <c r="K18" s="104">
        <v>25.81</v>
      </c>
      <c r="L18" s="123">
        <v>138000</v>
      </c>
      <c r="M18" s="123">
        <v>152315</v>
      </c>
      <c r="N18" s="105" t="s">
        <v>151</v>
      </c>
      <c r="O18" s="99">
        <v>100</v>
      </c>
      <c r="P18" s="106">
        <f>I18/$D$3</f>
        <v>1.2518903902422986</v>
      </c>
      <c r="Q18" s="107">
        <f>M18-R18</f>
        <v>150815</v>
      </c>
      <c r="R18" s="108">
        <v>1500</v>
      </c>
      <c r="S18" s="109" t="s">
        <v>139</v>
      </c>
      <c r="T18" s="99" t="s">
        <v>96</v>
      </c>
      <c r="U18" s="99"/>
      <c r="V18" s="99"/>
      <c r="W18" s="99"/>
    </row>
    <row r="19" spans="1:23" s="110" customFormat="1" x14ac:dyDescent="0.3">
      <c r="A19" s="99">
        <v>210900149</v>
      </c>
      <c r="B19" s="99" t="s">
        <v>107</v>
      </c>
      <c r="C19" s="75"/>
      <c r="D19" s="99" t="s">
        <v>94</v>
      </c>
      <c r="E19" s="99" t="s">
        <v>108</v>
      </c>
      <c r="F19" s="99" t="s">
        <v>50</v>
      </c>
      <c r="G19" s="112">
        <v>240</v>
      </c>
      <c r="H19" s="113">
        <v>3.1</v>
      </c>
      <c r="I19" s="102">
        <f>M19/K19</f>
        <v>5956.8586928442264</v>
      </c>
      <c r="J19" s="103">
        <f>IF((M19-((($Q$8/$K$8*1.2)*K19)+3500)&gt;0),(M19-((($Q$8/$K$8*1.2)*K19)+3500)),0)</f>
        <v>20811.628361100331</v>
      </c>
      <c r="K19" s="104">
        <v>77.42</v>
      </c>
      <c r="L19" s="123">
        <v>419760</v>
      </c>
      <c r="M19" s="123">
        <v>461180</v>
      </c>
      <c r="N19" s="105" t="s">
        <v>151</v>
      </c>
      <c r="O19" s="99">
        <v>100</v>
      </c>
      <c r="P19" s="106">
        <f>I19/$D$3</f>
        <v>1.2636562026359393</v>
      </c>
      <c r="Q19" s="107">
        <f>M19-R19</f>
        <v>459680</v>
      </c>
      <c r="R19" s="108">
        <v>1500</v>
      </c>
      <c r="S19" s="109" t="s">
        <v>139</v>
      </c>
      <c r="T19" s="99" t="s">
        <v>96</v>
      </c>
      <c r="U19" s="99"/>
      <c r="V19" s="99"/>
      <c r="W19" s="99"/>
    </row>
    <row r="20" spans="1:23" s="135" customFormat="1" ht="15" thickBot="1" x14ac:dyDescent="0.35">
      <c r="A20" s="124">
        <v>210900199</v>
      </c>
      <c r="B20" s="124" t="s">
        <v>109</v>
      </c>
      <c r="C20" s="89"/>
      <c r="D20" s="124" t="s">
        <v>94</v>
      </c>
      <c r="E20" s="124" t="s">
        <v>110</v>
      </c>
      <c r="F20" s="124" t="s">
        <v>50</v>
      </c>
      <c r="G20" s="125">
        <v>240</v>
      </c>
      <c r="H20" s="126">
        <v>3.1</v>
      </c>
      <c r="I20" s="127">
        <f>M20/K20</f>
        <v>5956.8586928442264</v>
      </c>
      <c r="J20" s="129">
        <f>IF((M20-((($Q$8/$K$8*1.2)*K20)+3500)&gt;0),(M20-((($Q$8/$K$8*1.2)*K20)+3500)),0)</f>
        <v>20811.628361100331</v>
      </c>
      <c r="K20" s="128">
        <v>77.42</v>
      </c>
      <c r="L20" s="129">
        <v>419760</v>
      </c>
      <c r="M20" s="129">
        <v>461180</v>
      </c>
      <c r="N20" s="130" t="s">
        <v>151</v>
      </c>
      <c r="O20" s="124">
        <v>100</v>
      </c>
      <c r="P20" s="131">
        <f>I20/$D$3</f>
        <v>1.2636562026359393</v>
      </c>
      <c r="Q20" s="132">
        <f>M20-R20</f>
        <v>459680</v>
      </c>
      <c r="R20" s="133">
        <v>1500</v>
      </c>
      <c r="S20" s="134" t="s">
        <v>139</v>
      </c>
      <c r="T20" s="124" t="s">
        <v>96</v>
      </c>
      <c r="U20" s="124"/>
      <c r="V20" s="124"/>
      <c r="W20" s="124"/>
    </row>
    <row r="21" spans="1:23" s="59" customFormat="1" x14ac:dyDescent="0.3">
      <c r="A21" s="60">
        <v>210900123</v>
      </c>
      <c r="B21" s="60" t="s">
        <v>103</v>
      </c>
      <c r="C21" s="60"/>
      <c r="D21" s="60" t="s">
        <v>94</v>
      </c>
      <c r="E21" s="60" t="s">
        <v>104</v>
      </c>
      <c r="F21" s="60" t="s">
        <v>50</v>
      </c>
      <c r="G21" s="61">
        <v>160</v>
      </c>
      <c r="H21" s="62">
        <v>3.1</v>
      </c>
      <c r="I21" s="70">
        <f>M21/K21</f>
        <v>5963.9604727765936</v>
      </c>
      <c r="J21" s="32">
        <f>IF((M21-((($Q$21/$K$21*1.2)*K21)+3500)&gt;0),(M21-((($Q$21/$K$21*1.2)*K21)+3500)),0)</f>
        <v>0</v>
      </c>
      <c r="K21" s="63">
        <v>51.61</v>
      </c>
      <c r="L21" s="64">
        <v>279840</v>
      </c>
      <c r="M21" s="64">
        <v>307800</v>
      </c>
      <c r="N21" s="65" t="s">
        <v>151</v>
      </c>
      <c r="O21" s="64">
        <v>100</v>
      </c>
      <c r="P21" s="66">
        <f>I21/$E$3</f>
        <v>1</v>
      </c>
      <c r="Q21" s="56">
        <f>M21-R21</f>
        <v>307500</v>
      </c>
      <c r="R21" s="57">
        <v>300</v>
      </c>
      <c r="S21" s="58" t="s">
        <v>140</v>
      </c>
      <c r="T21" s="60" t="s">
        <v>96</v>
      </c>
      <c r="U21" s="60"/>
      <c r="V21" s="60"/>
      <c r="W21" s="60"/>
    </row>
    <row r="22" spans="1:23" s="59" customFormat="1" x14ac:dyDescent="0.3">
      <c r="A22" s="60">
        <v>210900181</v>
      </c>
      <c r="B22" s="60" t="s">
        <v>105</v>
      </c>
      <c r="C22" s="60"/>
      <c r="D22" s="60" t="s">
        <v>94</v>
      </c>
      <c r="E22" s="60" t="s">
        <v>106</v>
      </c>
      <c r="F22" s="60" t="s">
        <v>50</v>
      </c>
      <c r="G22" s="61">
        <v>160</v>
      </c>
      <c r="H22" s="62">
        <v>3.1</v>
      </c>
      <c r="I22" s="70">
        <f>M22/K22</f>
        <v>5963.9604727765936</v>
      </c>
      <c r="J22" s="32">
        <f>IF((M22-((($Q$21/$K$21*1.2)*K22)+3500)&gt;0),(M22-((($Q$21/$K$21*1.2)*K22)+3500)),0)</f>
        <v>0</v>
      </c>
      <c r="K22" s="63">
        <v>51.61</v>
      </c>
      <c r="L22" s="64">
        <v>279840</v>
      </c>
      <c r="M22" s="64">
        <v>307800</v>
      </c>
      <c r="N22" s="65" t="s">
        <v>151</v>
      </c>
      <c r="O22" s="64">
        <v>100</v>
      </c>
      <c r="P22" s="66">
        <f>I22/$E$3</f>
        <v>1</v>
      </c>
      <c r="Q22" s="56">
        <f>M22-R22</f>
        <v>307500</v>
      </c>
      <c r="R22" s="57">
        <v>300</v>
      </c>
      <c r="S22" s="58" t="s">
        <v>140</v>
      </c>
      <c r="T22" s="60" t="s">
        <v>96</v>
      </c>
      <c r="U22" s="60"/>
      <c r="V22" s="60"/>
      <c r="W22" s="60"/>
    </row>
    <row r="23" spans="1:23" s="21" customFormat="1" x14ac:dyDescent="0.3">
      <c r="A23" s="21">
        <v>210900107</v>
      </c>
      <c r="B23" s="21" t="s">
        <v>99</v>
      </c>
      <c r="D23" s="21" t="s">
        <v>94</v>
      </c>
      <c r="E23" s="21" t="s">
        <v>100</v>
      </c>
      <c r="F23" s="21" t="s">
        <v>50</v>
      </c>
      <c r="G23" s="22">
        <v>80</v>
      </c>
      <c r="H23" s="27">
        <v>3.1</v>
      </c>
      <c r="I23" s="71">
        <f>M23/K23</f>
        <v>5982.9135993800855</v>
      </c>
      <c r="J23" s="32">
        <f>IF((M23-((($Q$21/$K$21*1.2)*K23)+3500)&gt;0),(M23-((($Q$21/$K$21*1.2)*K23)+3500)),0)</f>
        <v>0</v>
      </c>
      <c r="K23" s="41">
        <v>25.81</v>
      </c>
      <c r="L23" s="28">
        <v>139920</v>
      </c>
      <c r="M23" s="28">
        <v>154419</v>
      </c>
      <c r="N23" s="47" t="s">
        <v>151</v>
      </c>
      <c r="O23" s="28">
        <v>100</v>
      </c>
      <c r="P23" s="36">
        <f>I23/$E$3</f>
        <v>1.0031779430279604</v>
      </c>
      <c r="Q23" s="37">
        <f>M23-R23</f>
        <v>153819</v>
      </c>
      <c r="R23" s="38">
        <v>600</v>
      </c>
      <c r="S23" s="39" t="s">
        <v>140</v>
      </c>
      <c r="T23" s="21" t="s">
        <v>96</v>
      </c>
    </row>
    <row r="24" spans="1:23" s="21" customFormat="1" x14ac:dyDescent="0.3">
      <c r="A24" s="21">
        <v>210900173</v>
      </c>
      <c r="B24" s="21" t="s">
        <v>101</v>
      </c>
      <c r="D24" s="21" t="s">
        <v>94</v>
      </c>
      <c r="E24" s="21" t="s">
        <v>102</v>
      </c>
      <c r="F24" s="21" t="s">
        <v>50</v>
      </c>
      <c r="G24" s="22">
        <v>80</v>
      </c>
      <c r="H24" s="27">
        <v>3.1</v>
      </c>
      <c r="I24" s="71">
        <f>M24/K24</f>
        <v>5982.9135993800855</v>
      </c>
      <c r="J24" s="32">
        <f>IF((M24-((($Q$21/$K$21*1.2)*K24)+3500)&gt;0),(M24-((($Q$21/$K$21*1.2)*K24)+3500)),0)</f>
        <v>0</v>
      </c>
      <c r="K24" s="41">
        <v>25.81</v>
      </c>
      <c r="L24" s="28">
        <v>139920</v>
      </c>
      <c r="M24" s="28">
        <v>154419</v>
      </c>
      <c r="N24" s="47" t="s">
        <v>151</v>
      </c>
      <c r="O24" s="28">
        <v>100</v>
      </c>
      <c r="P24" s="36">
        <f>I24/$E$3</f>
        <v>1.0031779430279604</v>
      </c>
      <c r="Q24" s="37">
        <f>M24-R24</f>
        <v>153819</v>
      </c>
      <c r="R24" s="38">
        <v>600</v>
      </c>
      <c r="S24" s="39" t="s">
        <v>140</v>
      </c>
      <c r="T24" s="21" t="s">
        <v>96</v>
      </c>
    </row>
    <row r="25" spans="1:23" s="21" customFormat="1" x14ac:dyDescent="0.3">
      <c r="A25" s="21">
        <v>210854835</v>
      </c>
      <c r="B25" s="21" t="s">
        <v>83</v>
      </c>
      <c r="D25" s="21" t="s">
        <v>84</v>
      </c>
      <c r="E25" s="21" t="s">
        <v>85</v>
      </c>
      <c r="F25" s="21" t="s">
        <v>50</v>
      </c>
      <c r="G25" s="22">
        <v>80</v>
      </c>
      <c r="H25" s="27">
        <v>3.1</v>
      </c>
      <c r="I25" s="71">
        <f>M25/K25</f>
        <v>5986.3618752421544</v>
      </c>
      <c r="J25" s="32">
        <f>IF((M25-((($Q$21/$K$21*1.2)*K25)+3500)&gt;0),(M25-((($Q$21/$K$21*1.2)*K25)+3500)),0)</f>
        <v>0</v>
      </c>
      <c r="K25" s="41">
        <v>25.81</v>
      </c>
      <c r="L25" s="28">
        <v>140000</v>
      </c>
      <c r="M25" s="28">
        <v>154508</v>
      </c>
      <c r="N25" s="47" t="s">
        <v>151</v>
      </c>
      <c r="O25" s="28">
        <v>100</v>
      </c>
      <c r="P25" s="36">
        <f>I25/$E$3</f>
        <v>1.0037561285940468</v>
      </c>
      <c r="Q25" s="37">
        <f>M25-R25</f>
        <v>153908</v>
      </c>
      <c r="R25" s="38">
        <v>600</v>
      </c>
      <c r="S25" s="39" t="s">
        <v>140</v>
      </c>
      <c r="T25" s="21" t="s">
        <v>86</v>
      </c>
    </row>
    <row r="26" spans="1:23" s="21" customFormat="1" x14ac:dyDescent="0.3">
      <c r="A26" s="21">
        <v>210854843</v>
      </c>
      <c r="B26" s="21" t="s">
        <v>87</v>
      </c>
      <c r="D26" s="21" t="s">
        <v>88</v>
      </c>
      <c r="E26" s="21" t="s">
        <v>89</v>
      </c>
      <c r="F26" s="21" t="s">
        <v>50</v>
      </c>
      <c r="G26" s="22">
        <v>80</v>
      </c>
      <c r="H26" s="27">
        <v>3.1</v>
      </c>
      <c r="I26" s="71">
        <f>M26/K26</f>
        <v>5986.3618752421544</v>
      </c>
      <c r="J26" s="32">
        <f>IF((M26-((($Q$21/$K$21*1.2)*K26)+3500)&gt;0),(M26-((($Q$21/$K$21*1.2)*K26)+3500)),0)</f>
        <v>0</v>
      </c>
      <c r="K26" s="41">
        <v>25.81</v>
      </c>
      <c r="L26" s="28">
        <v>140000</v>
      </c>
      <c r="M26" s="28">
        <v>154508</v>
      </c>
      <c r="N26" s="47" t="s">
        <v>151</v>
      </c>
      <c r="O26" s="28">
        <v>100</v>
      </c>
      <c r="P26" s="36">
        <f>I26/$E$3</f>
        <v>1.0037561285940468</v>
      </c>
      <c r="Q26" s="37">
        <f>M26-R26</f>
        <v>153908</v>
      </c>
      <c r="R26" s="38">
        <v>600</v>
      </c>
      <c r="S26" s="39" t="s">
        <v>140</v>
      </c>
      <c r="T26" s="21" t="s">
        <v>86</v>
      </c>
    </row>
    <row r="27" spans="1:23" s="21" customFormat="1" x14ac:dyDescent="0.3">
      <c r="A27" s="21">
        <v>210900084</v>
      </c>
      <c r="B27" s="21" t="s">
        <v>93</v>
      </c>
      <c r="D27" s="21" t="s">
        <v>94</v>
      </c>
      <c r="E27" s="21" t="s">
        <v>95</v>
      </c>
      <c r="F27" s="21" t="s">
        <v>50</v>
      </c>
      <c r="G27" s="22">
        <v>40</v>
      </c>
      <c r="H27" s="27">
        <v>3.1</v>
      </c>
      <c r="I27" s="71">
        <f>M27/K27</f>
        <v>6025.5038759689924</v>
      </c>
      <c r="J27" s="32">
        <f>IF((M27-((($Q$21/$K$21*1.2)*K27)+3500)&gt;0),(M27-((($Q$21/$K$21*1.2)*K27)+3500)),0)</f>
        <v>0</v>
      </c>
      <c r="K27" s="41">
        <v>12.9</v>
      </c>
      <c r="L27" s="28">
        <v>69960</v>
      </c>
      <c r="M27" s="28">
        <v>77729</v>
      </c>
      <c r="N27" s="47" t="s">
        <v>151</v>
      </c>
      <c r="O27" s="28">
        <v>100</v>
      </c>
      <c r="P27" s="36">
        <f>I27/$E$3</f>
        <v>1.0103192171499666</v>
      </c>
      <c r="Q27" s="37">
        <f>M27-R27</f>
        <v>77129</v>
      </c>
      <c r="R27" s="38">
        <v>600</v>
      </c>
      <c r="S27" s="39" t="s">
        <v>140</v>
      </c>
      <c r="T27" s="21" t="s">
        <v>96</v>
      </c>
    </row>
    <row r="28" spans="1:23" s="21" customFormat="1" x14ac:dyDescent="0.3">
      <c r="A28" s="21">
        <v>210900165</v>
      </c>
      <c r="B28" s="21" t="s">
        <v>97</v>
      </c>
      <c r="D28" s="21" t="s">
        <v>94</v>
      </c>
      <c r="E28" s="21" t="s">
        <v>98</v>
      </c>
      <c r="F28" s="21" t="s">
        <v>50</v>
      </c>
      <c r="G28" s="22">
        <v>40</v>
      </c>
      <c r="H28" s="27">
        <v>3.1</v>
      </c>
      <c r="I28" s="71">
        <f>M28/K28</f>
        <v>6025.5038759689924</v>
      </c>
      <c r="J28" s="32">
        <f>IF((M28-((($Q$21/$K$21*1.2)*K28)+3500)&gt;0),(M28-((($Q$21/$K$21*1.2)*K28)+3500)),0)</f>
        <v>0</v>
      </c>
      <c r="K28" s="41">
        <v>12.9</v>
      </c>
      <c r="L28" s="28">
        <v>69960</v>
      </c>
      <c r="M28" s="28">
        <v>77729</v>
      </c>
      <c r="N28" s="47" t="s">
        <v>151</v>
      </c>
      <c r="O28" s="28">
        <v>100</v>
      </c>
      <c r="P28" s="36">
        <f>I28/$E$3</f>
        <v>1.0103192171499666</v>
      </c>
      <c r="Q28" s="37">
        <f>M28-R28</f>
        <v>77129</v>
      </c>
      <c r="R28" s="38">
        <v>600</v>
      </c>
      <c r="S28" s="39" t="s">
        <v>140</v>
      </c>
      <c r="T28" s="21" t="s">
        <v>96</v>
      </c>
    </row>
    <row r="29" spans="1:23" s="21" customFormat="1" x14ac:dyDescent="0.3">
      <c r="A29" s="21">
        <v>210854827</v>
      </c>
      <c r="B29" s="21" t="s">
        <v>90</v>
      </c>
      <c r="D29" s="21" t="s">
        <v>91</v>
      </c>
      <c r="E29" s="21" t="s">
        <v>92</v>
      </c>
      <c r="F29" s="21" t="s">
        <v>50</v>
      </c>
      <c r="G29" s="22">
        <v>40</v>
      </c>
      <c r="H29" s="27">
        <v>3.1</v>
      </c>
      <c r="I29" s="71">
        <f>M29/K29</f>
        <v>6028.9922480620153</v>
      </c>
      <c r="J29" s="32">
        <f>IF((M29-((($Q$21/$K$21*1.2)*K29)+3500)&gt;0),(M29-((($Q$21/$K$21*1.2)*K29)+3500)),0)</f>
        <v>0</v>
      </c>
      <c r="K29" s="41">
        <v>12.9</v>
      </c>
      <c r="L29" s="28">
        <v>70000</v>
      </c>
      <c r="M29" s="28">
        <v>77774</v>
      </c>
      <c r="N29" s="47" t="s">
        <v>151</v>
      </c>
      <c r="O29" s="28">
        <v>100</v>
      </c>
      <c r="P29" s="36">
        <f>I29/$E$3</f>
        <v>1.0109041258040306</v>
      </c>
      <c r="Q29" s="37">
        <f>M29-R29</f>
        <v>77174</v>
      </c>
      <c r="R29" s="38">
        <v>600</v>
      </c>
      <c r="S29" s="39" t="s">
        <v>140</v>
      </c>
      <c r="T29" s="21" t="s">
        <v>86</v>
      </c>
    </row>
    <row r="30" spans="1:23" s="21" customFormat="1" x14ac:dyDescent="0.3">
      <c r="A30" s="21">
        <v>210848761</v>
      </c>
      <c r="B30" s="21" t="s">
        <v>52</v>
      </c>
      <c r="D30" s="21" t="s">
        <v>53</v>
      </c>
      <c r="E30" s="21" t="s">
        <v>54</v>
      </c>
      <c r="F30" s="21" t="s">
        <v>50</v>
      </c>
      <c r="G30" s="22">
        <v>80</v>
      </c>
      <c r="H30" s="27">
        <v>3.1</v>
      </c>
      <c r="I30" s="71">
        <f>M30/K30</f>
        <v>6060.6741573033714</v>
      </c>
      <c r="J30" s="32">
        <f>IF((M30-((($Q$21/$K$21*1.2)*K30)+3500)&gt;0),(M30-((($Q$21/$K$21*1.2)*K30)+3500)),0)</f>
        <v>0</v>
      </c>
      <c r="K30" s="41">
        <v>25.81</v>
      </c>
      <c r="L30" s="28">
        <v>141750</v>
      </c>
      <c r="M30" s="28">
        <v>156426</v>
      </c>
      <c r="N30" s="47" t="s">
        <v>151</v>
      </c>
      <c r="O30" s="28">
        <v>100</v>
      </c>
      <c r="P30" s="36">
        <f>I30/$E$3</f>
        <v>1.0162163523665595</v>
      </c>
      <c r="Q30" s="37">
        <f>M30-R30</f>
        <v>155826</v>
      </c>
      <c r="R30" s="38">
        <v>600</v>
      </c>
      <c r="S30" s="39" t="s">
        <v>140</v>
      </c>
      <c r="T30" s="21" t="s">
        <v>55</v>
      </c>
    </row>
    <row r="31" spans="1:23" s="21" customFormat="1" x14ac:dyDescent="0.3">
      <c r="A31" s="21">
        <v>210848779</v>
      </c>
      <c r="B31" s="21" t="s">
        <v>56</v>
      </c>
      <c r="D31" s="21" t="s">
        <v>57</v>
      </c>
      <c r="E31" s="21" t="s">
        <v>58</v>
      </c>
      <c r="F31" s="21" t="s">
        <v>50</v>
      </c>
      <c r="G31" s="22">
        <v>80</v>
      </c>
      <c r="H31" s="27">
        <v>3.1</v>
      </c>
      <c r="I31" s="71">
        <f>M31/K31</f>
        <v>6060.6741573033714</v>
      </c>
      <c r="J31" s="32">
        <f>IF((M31-((($Q$21/$K$21*1.2)*K31)+3500)&gt;0),(M31-((($Q$21/$K$21*1.2)*K31)+3500)),0)</f>
        <v>0</v>
      </c>
      <c r="K31" s="41">
        <v>25.81</v>
      </c>
      <c r="L31" s="28">
        <v>141750</v>
      </c>
      <c r="M31" s="28">
        <v>156426</v>
      </c>
      <c r="N31" s="47" t="s">
        <v>151</v>
      </c>
      <c r="O31" s="28">
        <v>100</v>
      </c>
      <c r="P31" s="36">
        <f>I31/$E$3</f>
        <v>1.0162163523665595</v>
      </c>
      <c r="Q31" s="37">
        <f>M31-R31</f>
        <v>155826</v>
      </c>
      <c r="R31" s="38">
        <v>600</v>
      </c>
      <c r="S31" s="39" t="s">
        <v>140</v>
      </c>
      <c r="T31" s="21" t="s">
        <v>55</v>
      </c>
    </row>
    <row r="32" spans="1:23" s="21" customFormat="1" x14ac:dyDescent="0.3">
      <c r="A32" s="21">
        <v>210849929</v>
      </c>
      <c r="B32" s="21" t="s">
        <v>59</v>
      </c>
      <c r="D32" s="21" t="s">
        <v>60</v>
      </c>
      <c r="E32" s="21" t="s">
        <v>61</v>
      </c>
      <c r="F32" s="21" t="s">
        <v>50</v>
      </c>
      <c r="G32" s="22">
        <v>80</v>
      </c>
      <c r="H32" s="27">
        <v>3.1</v>
      </c>
      <c r="I32" s="71">
        <f>M32/K32</f>
        <v>6060.6741573033714</v>
      </c>
      <c r="J32" s="32">
        <f>IF((M32-((($Q$21/$K$21*1.2)*K32)+3500)&gt;0),(M32-((($Q$21/$K$21*1.2)*K32)+3500)),0)</f>
        <v>0</v>
      </c>
      <c r="K32" s="41">
        <v>25.81</v>
      </c>
      <c r="L32" s="28">
        <v>141750</v>
      </c>
      <c r="M32" s="28">
        <v>156426</v>
      </c>
      <c r="N32" s="47" t="s">
        <v>151</v>
      </c>
      <c r="O32" s="28">
        <v>100</v>
      </c>
      <c r="P32" s="36">
        <f>I32/$E$3</f>
        <v>1.0162163523665595</v>
      </c>
      <c r="Q32" s="37">
        <f>M32-R32</f>
        <v>155826</v>
      </c>
      <c r="R32" s="38">
        <v>600</v>
      </c>
      <c r="S32" s="39" t="s">
        <v>140</v>
      </c>
      <c r="T32" s="21" t="s">
        <v>55</v>
      </c>
    </row>
    <row r="33" spans="1:24" s="16" customFormat="1" x14ac:dyDescent="0.3">
      <c r="A33" s="24">
        <v>210785175</v>
      </c>
      <c r="B33" s="24" t="s">
        <v>5</v>
      </c>
      <c r="C33" s="24"/>
      <c r="D33" s="24" t="s">
        <v>6</v>
      </c>
      <c r="E33" s="24" t="s">
        <v>7</v>
      </c>
      <c r="F33" s="24" t="s">
        <v>3</v>
      </c>
      <c r="G33" s="25">
        <v>200</v>
      </c>
      <c r="H33" s="26">
        <v>7.14</v>
      </c>
      <c r="I33" s="71">
        <f>M33/K33</f>
        <v>6201.0353445198143</v>
      </c>
      <c r="J33" s="32">
        <f>IF((M33-((($Q$21/$K$21*1.2)*K33)+3500)&gt;0),(M33-((($Q$21/$K$21*1.2)*K33)+3500)),0)</f>
        <v>0</v>
      </c>
      <c r="K33" s="41">
        <v>28.01</v>
      </c>
      <c r="L33" s="20">
        <v>157500</v>
      </c>
      <c r="M33" s="20">
        <v>173691</v>
      </c>
      <c r="N33" s="49" t="s">
        <v>151</v>
      </c>
      <c r="O33" s="20">
        <v>100</v>
      </c>
      <c r="P33" s="36">
        <f>I33/$E$3</f>
        <v>1.0397512479878741</v>
      </c>
      <c r="Q33" s="37">
        <f>M33-R33</f>
        <v>173091</v>
      </c>
      <c r="R33" s="38">
        <v>600</v>
      </c>
      <c r="S33" s="39" t="s">
        <v>140</v>
      </c>
      <c r="T33" s="24" t="s">
        <v>4</v>
      </c>
      <c r="U33" s="24"/>
      <c r="V33" s="24"/>
      <c r="W33" s="24"/>
      <c r="X33" s="33"/>
    </row>
    <row r="34" spans="1:24" s="16" customFormat="1" x14ac:dyDescent="0.3">
      <c r="A34" s="24">
        <v>210785191</v>
      </c>
      <c r="B34" s="24" t="s">
        <v>8</v>
      </c>
      <c r="C34" s="24"/>
      <c r="D34" s="24" t="s">
        <v>9</v>
      </c>
      <c r="E34" s="24" t="s">
        <v>10</v>
      </c>
      <c r="F34" s="24" t="s">
        <v>3</v>
      </c>
      <c r="G34" s="25">
        <v>200</v>
      </c>
      <c r="H34" s="26">
        <v>7.14</v>
      </c>
      <c r="I34" s="71">
        <f>M34/K34</f>
        <v>6201.0353445198143</v>
      </c>
      <c r="J34" s="32">
        <f>IF((M34-((($Q$21/$K$21*1.2)*K34)+3500)&gt;0),(M34-((($Q$21/$K$21*1.2)*K34)+3500)),0)</f>
        <v>0</v>
      </c>
      <c r="K34" s="41">
        <v>28.01</v>
      </c>
      <c r="L34" s="20">
        <v>157500</v>
      </c>
      <c r="M34" s="20">
        <v>173691</v>
      </c>
      <c r="N34" s="49" t="s">
        <v>151</v>
      </c>
      <c r="O34" s="20">
        <v>100</v>
      </c>
      <c r="P34" s="36">
        <f>I34/$E$3</f>
        <v>1.0397512479878741</v>
      </c>
      <c r="Q34" s="37">
        <f>M34-R34</f>
        <v>173091</v>
      </c>
      <c r="R34" s="38">
        <v>600</v>
      </c>
      <c r="S34" s="39" t="s">
        <v>140</v>
      </c>
      <c r="T34" s="24" t="s">
        <v>4</v>
      </c>
      <c r="U34" s="24"/>
      <c r="V34" s="24"/>
      <c r="W34" s="24"/>
      <c r="X34" s="33"/>
    </row>
    <row r="35" spans="1:24" s="21" customFormat="1" x14ac:dyDescent="0.3">
      <c r="A35" s="24">
        <v>210816049</v>
      </c>
      <c r="B35" s="24" t="s">
        <v>0</v>
      </c>
      <c r="C35" s="24"/>
      <c r="D35" s="24" t="s">
        <v>1</v>
      </c>
      <c r="E35" s="24" t="s">
        <v>2</v>
      </c>
      <c r="F35" s="24" t="s">
        <v>3</v>
      </c>
      <c r="G35" s="25">
        <v>100</v>
      </c>
      <c r="H35" s="26">
        <v>7.14</v>
      </c>
      <c r="I35" s="71">
        <f>M35/K35</f>
        <v>6218.129907209136</v>
      </c>
      <c r="J35" s="32">
        <f>IF((M35-((($Q$21/$K$21*1.2)*K35)+3500)&gt;0),(M35-((($Q$21/$K$21*1.2)*K35)+3500)),0)</f>
        <v>0</v>
      </c>
      <c r="K35" s="41">
        <v>14.01</v>
      </c>
      <c r="L35" s="20">
        <v>78523</v>
      </c>
      <c r="M35" s="20">
        <v>87116</v>
      </c>
      <c r="N35" s="49" t="s">
        <v>151</v>
      </c>
      <c r="O35" s="20">
        <v>100</v>
      </c>
      <c r="P35" s="36">
        <f>I35/$E$3</f>
        <v>1.042617558515476</v>
      </c>
      <c r="Q35" s="37">
        <f>M35-R35</f>
        <v>86516</v>
      </c>
      <c r="R35" s="38">
        <v>600</v>
      </c>
      <c r="S35" s="39" t="s">
        <v>140</v>
      </c>
      <c r="T35" s="24" t="s">
        <v>4</v>
      </c>
      <c r="U35" s="24"/>
      <c r="V35" s="24"/>
      <c r="W35" s="24"/>
      <c r="X35" s="16"/>
    </row>
    <row r="36" spans="1:24" s="21" customFormat="1" x14ac:dyDescent="0.3">
      <c r="A36" s="24">
        <v>210816138</v>
      </c>
      <c r="B36" s="24" t="s">
        <v>31</v>
      </c>
      <c r="C36" s="24"/>
      <c r="D36" s="24" t="s">
        <v>32</v>
      </c>
      <c r="E36" s="24" t="s">
        <v>7</v>
      </c>
      <c r="F36" s="24" t="s">
        <v>3</v>
      </c>
      <c r="G36" s="25">
        <v>200</v>
      </c>
      <c r="H36" s="26">
        <v>7.14</v>
      </c>
      <c r="I36" s="71">
        <f>M36/K36</f>
        <v>6885.933595144591</v>
      </c>
      <c r="J36" s="32">
        <f>IF((M36-((($Q$21/$K$21*1.2)*K36)+3500)&gt;0),(M36-((($Q$21/$K$21*1.2)*K36)+3500)),0)</f>
        <v>0</v>
      </c>
      <c r="K36" s="41">
        <v>28.01</v>
      </c>
      <c r="L36" s="20">
        <v>175000</v>
      </c>
      <c r="M36" s="20">
        <v>192875</v>
      </c>
      <c r="N36" s="49" t="s">
        <v>151</v>
      </c>
      <c r="O36" s="20">
        <v>100</v>
      </c>
      <c r="P36" s="36">
        <f>I36/$E$3</f>
        <v>1.1545907499850954</v>
      </c>
      <c r="Q36" s="37">
        <f>M36-R36</f>
        <v>192275</v>
      </c>
      <c r="R36" s="38">
        <v>600</v>
      </c>
      <c r="S36" s="39" t="s">
        <v>140</v>
      </c>
      <c r="T36" s="24" t="s">
        <v>30</v>
      </c>
      <c r="U36" s="24"/>
      <c r="V36" s="24"/>
      <c r="W36" s="24"/>
      <c r="X36" s="16"/>
    </row>
    <row r="37" spans="1:24" s="21" customFormat="1" x14ac:dyDescent="0.3">
      <c r="A37" s="24">
        <v>210816170</v>
      </c>
      <c r="B37" s="24" t="s">
        <v>33</v>
      </c>
      <c r="C37" s="24"/>
      <c r="D37" s="24" t="s">
        <v>34</v>
      </c>
      <c r="E37" s="24" t="s">
        <v>10</v>
      </c>
      <c r="F37" s="24" t="s">
        <v>3</v>
      </c>
      <c r="G37" s="25">
        <v>200</v>
      </c>
      <c r="H37" s="26">
        <v>7.14</v>
      </c>
      <c r="I37" s="71">
        <f>M37/K37</f>
        <v>6885.933595144591</v>
      </c>
      <c r="J37" s="32">
        <f>IF((M37-((($Q$21/$K$21*1.2)*K37)+3500)&gt;0),(M37-((($Q$21/$K$21*1.2)*K37)+3500)),0)</f>
        <v>0</v>
      </c>
      <c r="K37" s="41">
        <v>28.01</v>
      </c>
      <c r="L37" s="20">
        <v>175000</v>
      </c>
      <c r="M37" s="20">
        <v>192875</v>
      </c>
      <c r="N37" s="49" t="s">
        <v>151</v>
      </c>
      <c r="O37" s="20">
        <v>100</v>
      </c>
      <c r="P37" s="36">
        <f>I37/$E$3</f>
        <v>1.1545907499850954</v>
      </c>
      <c r="Q37" s="37">
        <f>M37-R37</f>
        <v>192275</v>
      </c>
      <c r="R37" s="38">
        <v>600</v>
      </c>
      <c r="S37" s="39" t="s">
        <v>140</v>
      </c>
      <c r="T37" s="24" t="s">
        <v>30</v>
      </c>
      <c r="U37" s="24"/>
      <c r="V37" s="24"/>
      <c r="W37" s="24"/>
    </row>
    <row r="38" spans="1:24" s="21" customFormat="1" x14ac:dyDescent="0.3">
      <c r="A38" s="24">
        <v>210816099</v>
      </c>
      <c r="B38" s="24" t="s">
        <v>27</v>
      </c>
      <c r="C38" s="24"/>
      <c r="D38" s="24" t="s">
        <v>28</v>
      </c>
      <c r="E38" s="24" t="s">
        <v>29</v>
      </c>
      <c r="F38" s="24" t="s">
        <v>3</v>
      </c>
      <c r="G38" s="25">
        <v>100</v>
      </c>
      <c r="H38" s="26">
        <v>7.14</v>
      </c>
      <c r="I38" s="71">
        <f>M38/K38</f>
        <v>6900.8565310492504</v>
      </c>
      <c r="J38" s="32">
        <f>IF((M38-((($Q$21/$K$21*1.2)*K38)+3500)&gt;0),(M38-((($Q$21/$K$21*1.2)*K38)+3500)),0)</f>
        <v>0</v>
      </c>
      <c r="K38" s="41">
        <v>14.01</v>
      </c>
      <c r="L38" s="20">
        <v>87248</v>
      </c>
      <c r="M38" s="44">
        <v>96681</v>
      </c>
      <c r="N38" s="50" t="s">
        <v>151</v>
      </c>
      <c r="O38" s="44">
        <v>100</v>
      </c>
      <c r="P38" s="36">
        <f>I38/$E$3</f>
        <v>1.1570929355667701</v>
      </c>
      <c r="Q38" s="37">
        <f>M38-R38</f>
        <v>96081</v>
      </c>
      <c r="R38" s="38">
        <v>600</v>
      </c>
      <c r="S38" s="39" t="s">
        <v>140</v>
      </c>
      <c r="T38" s="24" t="s">
        <v>30</v>
      </c>
      <c r="U38" s="24"/>
      <c r="V38" s="24"/>
      <c r="W38" s="24"/>
      <c r="X38" s="16"/>
    </row>
    <row r="39" spans="1:24" s="21" customFormat="1" x14ac:dyDescent="0.3">
      <c r="A39" s="24">
        <v>210224462</v>
      </c>
      <c r="B39" s="24" t="s">
        <v>21</v>
      </c>
      <c r="C39" s="24"/>
      <c r="D39" s="24" t="s">
        <v>22</v>
      </c>
      <c r="E39" s="24" t="s">
        <v>23</v>
      </c>
      <c r="F39" s="24" t="s">
        <v>3</v>
      </c>
      <c r="G39" s="25">
        <v>200</v>
      </c>
      <c r="H39" s="26">
        <v>7.14</v>
      </c>
      <c r="I39" s="71">
        <f>M39/K39</f>
        <v>9821.1353088182786</v>
      </c>
      <c r="J39" s="32">
        <f>IF((M39-((($Q$21/$K$21*1.2)*K39)+3500)&gt;0),(M39-((($Q$21/$K$21*1.2)*K39)+3500)),0)</f>
        <v>71324.74132919978</v>
      </c>
      <c r="K39" s="41">
        <v>28.01</v>
      </c>
      <c r="L39" s="20">
        <v>250000</v>
      </c>
      <c r="M39" s="20">
        <v>275090</v>
      </c>
      <c r="N39" s="49" t="s">
        <v>151</v>
      </c>
      <c r="O39" s="20">
        <v>100</v>
      </c>
      <c r="P39" s="36">
        <f>I39/$E$3</f>
        <v>1.6467472166605308</v>
      </c>
      <c r="Q39" s="37">
        <f>M39-R39</f>
        <v>273590</v>
      </c>
      <c r="R39" s="38">
        <f>IF(I39&lt;$L$3,600,1500)</f>
        <v>1500</v>
      </c>
      <c r="S39" s="39" t="s">
        <v>140</v>
      </c>
      <c r="T39" s="24" t="s">
        <v>14</v>
      </c>
      <c r="U39" s="24"/>
      <c r="V39" s="24"/>
      <c r="W39" s="24"/>
      <c r="X39" s="33"/>
    </row>
    <row r="40" spans="1:24" s="21" customFormat="1" x14ac:dyDescent="0.3">
      <c r="A40" s="24">
        <v>210383313</v>
      </c>
      <c r="B40" s="24" t="s">
        <v>24</v>
      </c>
      <c r="C40" s="24"/>
      <c r="D40" s="24" t="s">
        <v>25</v>
      </c>
      <c r="E40" s="24" t="s">
        <v>26</v>
      </c>
      <c r="F40" s="24" t="s">
        <v>3</v>
      </c>
      <c r="G40" s="25">
        <v>200</v>
      </c>
      <c r="H40" s="26">
        <v>7.14</v>
      </c>
      <c r="I40" s="71">
        <f>M40/K40</f>
        <v>9821.1353088182786</v>
      </c>
      <c r="J40" s="32">
        <f>IF((M40-((($Q$21/$K$21*1.2)*K40)+3500)&gt;0),(M40-((($Q$21/$K$21*1.2)*K40)+3500)),0)</f>
        <v>71324.74132919978</v>
      </c>
      <c r="K40" s="41">
        <v>28.01</v>
      </c>
      <c r="L40" s="20">
        <v>250000</v>
      </c>
      <c r="M40" s="20">
        <v>275090</v>
      </c>
      <c r="N40" s="49" t="s">
        <v>151</v>
      </c>
      <c r="O40" s="20">
        <v>100</v>
      </c>
      <c r="P40" s="36">
        <f>I40/$E$3</f>
        <v>1.6467472166605308</v>
      </c>
      <c r="Q40" s="37">
        <f>M40-R40</f>
        <v>273590</v>
      </c>
      <c r="R40" s="38">
        <f>IF(I40&lt;$L$3,600,1500)</f>
        <v>1500</v>
      </c>
      <c r="S40" s="39" t="s">
        <v>140</v>
      </c>
      <c r="T40" s="24" t="s">
        <v>14</v>
      </c>
      <c r="U40" s="24"/>
      <c r="V40" s="24"/>
      <c r="W40" s="24"/>
      <c r="X40" s="16"/>
    </row>
    <row r="41" spans="1:24" s="33" customFormat="1" x14ac:dyDescent="0.3">
      <c r="A41" s="24">
        <v>210224446</v>
      </c>
      <c r="B41" s="24" t="s">
        <v>15</v>
      </c>
      <c r="C41" s="24"/>
      <c r="D41" s="24" t="s">
        <v>16</v>
      </c>
      <c r="E41" s="24" t="s">
        <v>17</v>
      </c>
      <c r="F41" s="24" t="s">
        <v>3</v>
      </c>
      <c r="G41" s="25">
        <v>100</v>
      </c>
      <c r="H41" s="26">
        <v>7.14</v>
      </c>
      <c r="I41" s="71">
        <f>M41/K41</f>
        <v>9826.5524625267662</v>
      </c>
      <c r="J41" s="32">
        <f>IF((M41-((($Q$21/$K$21*1.2)*K41)+3500)&gt;0),(M41-((($Q$21/$K$21*1.2)*K41)+3500)),0)</f>
        <v>34001.621778725064</v>
      </c>
      <c r="K41" s="41">
        <v>14.01</v>
      </c>
      <c r="L41" s="20">
        <v>124640</v>
      </c>
      <c r="M41" s="20">
        <v>137670</v>
      </c>
      <c r="N41" s="49" t="s">
        <v>151</v>
      </c>
      <c r="O41" s="20">
        <v>100</v>
      </c>
      <c r="P41" s="36">
        <f>I41/$E$3</f>
        <v>1.6476555314847512</v>
      </c>
      <c r="Q41" s="37">
        <f>M41-R41</f>
        <v>136170</v>
      </c>
      <c r="R41" s="38">
        <f>IF(I41&lt;$L$3,600,1500)</f>
        <v>1500</v>
      </c>
      <c r="S41" s="39" t="s">
        <v>140</v>
      </c>
      <c r="T41" s="24" t="s">
        <v>14</v>
      </c>
      <c r="U41" s="24"/>
      <c r="V41" s="24"/>
      <c r="W41" s="24"/>
      <c r="X41" s="23"/>
    </row>
    <row r="42" spans="1:24" s="33" customFormat="1" x14ac:dyDescent="0.3">
      <c r="A42" s="24">
        <v>210181826</v>
      </c>
      <c r="B42" s="24" t="s">
        <v>18</v>
      </c>
      <c r="C42" s="24"/>
      <c r="D42" s="24" t="s">
        <v>19</v>
      </c>
      <c r="E42" s="24" t="s">
        <v>20</v>
      </c>
      <c r="F42" s="24" t="s">
        <v>3</v>
      </c>
      <c r="G42" s="25">
        <v>100</v>
      </c>
      <c r="H42" s="26">
        <v>7.14</v>
      </c>
      <c r="I42" s="71">
        <f>M42/K42</f>
        <v>9826.5524625267662</v>
      </c>
      <c r="J42" s="32">
        <f>IF((M42-((($Q$21/$K$21*1.2)*K42)+3500)&gt;0),(M42-((($Q$21/$K$21*1.2)*K42)+3500)),0)</f>
        <v>34001.621778725064</v>
      </c>
      <c r="K42" s="41">
        <v>14.01</v>
      </c>
      <c r="L42" s="20">
        <v>124640</v>
      </c>
      <c r="M42" s="20">
        <v>137670</v>
      </c>
      <c r="N42" s="49" t="s">
        <v>151</v>
      </c>
      <c r="O42" s="20">
        <v>100</v>
      </c>
      <c r="P42" s="36">
        <f>I42/$E$3</f>
        <v>1.6476555314847512</v>
      </c>
      <c r="Q42" s="37">
        <f>M42-R42</f>
        <v>136170</v>
      </c>
      <c r="R42" s="38">
        <f>IF(I42&lt;$L$3,600,1500)</f>
        <v>1500</v>
      </c>
      <c r="S42" s="39" t="s">
        <v>140</v>
      </c>
      <c r="T42" s="24" t="s">
        <v>14</v>
      </c>
      <c r="U42" s="24"/>
      <c r="V42" s="24"/>
      <c r="W42" s="24"/>
      <c r="X42" s="30"/>
    </row>
    <row r="43" spans="1:24" s="16" customFormat="1" x14ac:dyDescent="0.3">
      <c r="A43" s="24">
        <v>210552522</v>
      </c>
      <c r="B43" s="24" t="s">
        <v>11</v>
      </c>
      <c r="C43" s="24"/>
      <c r="D43" s="24" t="s">
        <v>12</v>
      </c>
      <c r="E43" s="24" t="s">
        <v>13</v>
      </c>
      <c r="F43" s="24" t="s">
        <v>3</v>
      </c>
      <c r="G43" s="25">
        <v>40</v>
      </c>
      <c r="H43" s="26">
        <v>7.14</v>
      </c>
      <c r="I43" s="71">
        <f>M43/K43</f>
        <v>9943.75</v>
      </c>
      <c r="J43" s="32">
        <f>IF((M43-((($Q$21/$K$21*1.2)*K43)+3500)&gt;0),(M43-((($Q$21/$K$21*1.2)*K43)+3500)),0)</f>
        <v>12146.247820189892</v>
      </c>
      <c r="K43" s="41">
        <v>5.6</v>
      </c>
      <c r="L43" s="20">
        <v>49850</v>
      </c>
      <c r="M43" s="20">
        <v>55685</v>
      </c>
      <c r="N43" s="49" t="s">
        <v>151</v>
      </c>
      <c r="O43" s="20">
        <v>100</v>
      </c>
      <c r="P43" s="36">
        <f>I43/$E$3</f>
        <v>1.6673064896036387</v>
      </c>
      <c r="Q43" s="37">
        <f>M43-R43</f>
        <v>54185</v>
      </c>
      <c r="R43" s="38">
        <f>IF(I43&lt;$L$3,600,1500)</f>
        <v>1500</v>
      </c>
      <c r="S43" s="39" t="s">
        <v>140</v>
      </c>
      <c r="T43" s="24" t="s">
        <v>14</v>
      </c>
      <c r="U43" s="24"/>
      <c r="V43" s="24"/>
      <c r="W43" s="24"/>
      <c r="X43" s="30"/>
    </row>
    <row r="44" spans="1:24" s="16" customFormat="1" x14ac:dyDescent="0.3">
      <c r="A44" s="21">
        <v>210735829</v>
      </c>
      <c r="B44" s="21" t="s">
        <v>66</v>
      </c>
      <c r="C44" s="21"/>
      <c r="D44" s="21" t="s">
        <v>67</v>
      </c>
      <c r="E44" s="21" t="s">
        <v>68</v>
      </c>
      <c r="F44" s="21" t="s">
        <v>50</v>
      </c>
      <c r="G44" s="22">
        <v>80</v>
      </c>
      <c r="H44" s="27">
        <v>3.1</v>
      </c>
      <c r="I44" s="71">
        <f>M44/K44</f>
        <v>10658.271987601705</v>
      </c>
      <c r="J44" s="32">
        <f>IF((M44-((($Q$21/$K$21*1.2)*K44)+3500)&gt;0),(M44-((($Q$21/$K$21*1.2)*K44)+3500)),0)</f>
        <v>87054.251114125189</v>
      </c>
      <c r="K44" s="41">
        <v>25.81</v>
      </c>
      <c r="L44" s="28">
        <v>250000</v>
      </c>
      <c r="M44" s="28">
        <v>275090</v>
      </c>
      <c r="N44" s="47" t="s">
        <v>151</v>
      </c>
      <c r="O44" s="28">
        <v>100</v>
      </c>
      <c r="P44" s="36">
        <f>I44/$E$3</f>
        <v>1.7871131165696037</v>
      </c>
      <c r="Q44" s="37">
        <f>M44-R44</f>
        <v>273590</v>
      </c>
      <c r="R44" s="38">
        <f>IF(I44&lt;$L$3,600,1500)</f>
        <v>1500</v>
      </c>
      <c r="S44" s="39" t="s">
        <v>140</v>
      </c>
      <c r="T44" s="21" t="s">
        <v>65</v>
      </c>
      <c r="U44" s="21"/>
      <c r="V44" s="21"/>
      <c r="W44" s="21"/>
    </row>
    <row r="45" spans="1:24" s="21" customFormat="1" x14ac:dyDescent="0.3">
      <c r="A45" s="21">
        <v>210185189</v>
      </c>
      <c r="B45" s="21" t="s">
        <v>69</v>
      </c>
      <c r="D45" s="21" t="s">
        <v>67</v>
      </c>
      <c r="E45" s="21" t="s">
        <v>70</v>
      </c>
      <c r="F45" s="21" t="s">
        <v>50</v>
      </c>
      <c r="G45" s="22">
        <v>80</v>
      </c>
      <c r="H45" s="27">
        <v>3.1</v>
      </c>
      <c r="I45" s="71">
        <f>M45/K45</f>
        <v>10658.271987601705</v>
      </c>
      <c r="J45" s="32">
        <f>IF((M45-((($Q$21/$K$21*1.2)*K45)+3500)&gt;0),(M45-((($Q$21/$K$21*1.2)*K45)+3500)),0)</f>
        <v>87054.251114125189</v>
      </c>
      <c r="K45" s="41">
        <v>25.81</v>
      </c>
      <c r="L45" s="28">
        <v>250000</v>
      </c>
      <c r="M45" s="28">
        <v>275090</v>
      </c>
      <c r="N45" s="47" t="s">
        <v>151</v>
      </c>
      <c r="O45" s="28">
        <v>100</v>
      </c>
      <c r="P45" s="36">
        <f>I45/$E$3</f>
        <v>1.7871131165696037</v>
      </c>
      <c r="Q45" s="37">
        <f>M45-R45</f>
        <v>273590</v>
      </c>
      <c r="R45" s="38">
        <f>IF(I45&lt;$L$3,600,1500)</f>
        <v>1500</v>
      </c>
      <c r="S45" s="39" t="s">
        <v>140</v>
      </c>
      <c r="T45" s="21" t="s">
        <v>65</v>
      </c>
    </row>
    <row r="46" spans="1:24" s="16" customFormat="1" x14ac:dyDescent="0.3">
      <c r="A46" s="21">
        <v>210735837</v>
      </c>
      <c r="B46" s="21" t="s">
        <v>71</v>
      </c>
      <c r="C46" s="21"/>
      <c r="D46" s="21" t="s">
        <v>72</v>
      </c>
      <c r="E46" s="21" t="s">
        <v>73</v>
      </c>
      <c r="F46" s="21" t="s">
        <v>50</v>
      </c>
      <c r="G46" s="22">
        <v>80</v>
      </c>
      <c r="H46" s="27">
        <v>3.1</v>
      </c>
      <c r="I46" s="71">
        <f>M46/K46</f>
        <v>10658.271987601705</v>
      </c>
      <c r="J46" s="32">
        <f>IF((M46-((($Q$21/$K$21*1.2)*K46)+3500)&gt;0),(M46-((($Q$21/$K$21*1.2)*K46)+3500)),0)</f>
        <v>87054.251114125189</v>
      </c>
      <c r="K46" s="41">
        <v>25.81</v>
      </c>
      <c r="L46" s="28">
        <v>250000</v>
      </c>
      <c r="M46" s="28">
        <v>275090</v>
      </c>
      <c r="N46" s="47" t="s">
        <v>151</v>
      </c>
      <c r="O46" s="28">
        <v>100</v>
      </c>
      <c r="P46" s="36">
        <f>I46/$E$3</f>
        <v>1.7871131165696037</v>
      </c>
      <c r="Q46" s="37">
        <f>M46-R46</f>
        <v>273590</v>
      </c>
      <c r="R46" s="38">
        <f>IF(I46&lt;$L$3,600,1500)</f>
        <v>1500</v>
      </c>
      <c r="S46" s="39" t="s">
        <v>140</v>
      </c>
      <c r="T46" s="21" t="s">
        <v>65</v>
      </c>
      <c r="U46" s="21"/>
      <c r="V46" s="21"/>
      <c r="W46" s="21"/>
      <c r="X46" s="21"/>
    </row>
    <row r="47" spans="1:24" s="33" customFormat="1" x14ac:dyDescent="0.3">
      <c r="A47" s="21">
        <v>210290057</v>
      </c>
      <c r="B47" s="21" t="s">
        <v>74</v>
      </c>
      <c r="C47" s="21"/>
      <c r="D47" s="21" t="s">
        <v>72</v>
      </c>
      <c r="E47" s="21" t="s">
        <v>75</v>
      </c>
      <c r="F47" s="21" t="s">
        <v>50</v>
      </c>
      <c r="G47" s="22">
        <v>80</v>
      </c>
      <c r="H47" s="27">
        <v>3.1</v>
      </c>
      <c r="I47" s="71">
        <f>M47/K47</f>
        <v>10658.271987601705</v>
      </c>
      <c r="J47" s="32">
        <f>IF((M47-((($Q$21/$K$21*1.2)*K47)+3500)&gt;0),(M47-((($Q$21/$K$21*1.2)*K47)+3500)),0)</f>
        <v>87054.251114125189</v>
      </c>
      <c r="K47" s="41">
        <v>25.81</v>
      </c>
      <c r="L47" s="28">
        <v>250000</v>
      </c>
      <c r="M47" s="28">
        <v>275090</v>
      </c>
      <c r="N47" s="47" t="s">
        <v>151</v>
      </c>
      <c r="O47" s="28">
        <v>100</v>
      </c>
      <c r="P47" s="36">
        <f>I47/$E$3</f>
        <v>1.7871131165696037</v>
      </c>
      <c r="Q47" s="37">
        <f>M47-R47</f>
        <v>273590</v>
      </c>
      <c r="R47" s="38">
        <f>IF(I47&lt;$L$3,600,1500)</f>
        <v>1500</v>
      </c>
      <c r="S47" s="39" t="s">
        <v>140</v>
      </c>
      <c r="T47" s="21" t="s">
        <v>65</v>
      </c>
      <c r="U47" s="21"/>
      <c r="V47" s="21"/>
      <c r="W47" s="21"/>
      <c r="X47" s="21"/>
    </row>
    <row r="48" spans="1:24" s="16" customFormat="1" x14ac:dyDescent="0.3">
      <c r="A48" s="21">
        <v>210289810</v>
      </c>
      <c r="B48" s="21" t="s">
        <v>76</v>
      </c>
      <c r="C48" s="21"/>
      <c r="D48" s="21" t="s">
        <v>77</v>
      </c>
      <c r="E48" s="21" t="s">
        <v>78</v>
      </c>
      <c r="F48" s="21" t="s">
        <v>50</v>
      </c>
      <c r="G48" s="22">
        <v>80</v>
      </c>
      <c r="H48" s="27">
        <v>3.1</v>
      </c>
      <c r="I48" s="71">
        <f>M48/K48</f>
        <v>10658.271987601705</v>
      </c>
      <c r="J48" s="32">
        <f>IF((M48-((($Q$21/$K$21*1.2)*K48)+3500)&gt;0),(M48-((($Q$21/$K$21*1.2)*K48)+3500)),0)</f>
        <v>87054.251114125189</v>
      </c>
      <c r="K48" s="41">
        <v>25.81</v>
      </c>
      <c r="L48" s="28">
        <v>250000</v>
      </c>
      <c r="M48" s="28">
        <v>275090</v>
      </c>
      <c r="N48" s="47" t="s">
        <v>151</v>
      </c>
      <c r="O48" s="28">
        <v>100</v>
      </c>
      <c r="P48" s="36">
        <f>I48/$E$3</f>
        <v>1.7871131165696037</v>
      </c>
      <c r="Q48" s="37">
        <f>M48-R48</f>
        <v>273590</v>
      </c>
      <c r="R48" s="38">
        <f>IF(I48&lt;$L$3,600,1500)</f>
        <v>1500</v>
      </c>
      <c r="S48" s="39" t="s">
        <v>140</v>
      </c>
      <c r="T48" s="21" t="s">
        <v>65</v>
      </c>
      <c r="U48" s="21"/>
      <c r="V48" s="21"/>
      <c r="W48" s="21"/>
      <c r="X48" s="21"/>
    </row>
    <row r="49" spans="1:24" s="23" customFormat="1" x14ac:dyDescent="0.3">
      <c r="A49" s="21">
        <v>210819047</v>
      </c>
      <c r="B49" s="21" t="s">
        <v>79</v>
      </c>
      <c r="C49" s="21"/>
      <c r="D49" s="21" t="s">
        <v>80</v>
      </c>
      <c r="E49" s="21" t="s">
        <v>81</v>
      </c>
      <c r="F49" s="21" t="s">
        <v>50</v>
      </c>
      <c r="G49" s="22">
        <v>80</v>
      </c>
      <c r="H49" s="27">
        <v>3.1</v>
      </c>
      <c r="I49" s="71">
        <f>M49/K49</f>
        <v>10658.271987601705</v>
      </c>
      <c r="J49" s="32">
        <f>IF((M49-((($Q$21/$K$21*1.2)*K49)+3500)&gt;0),(M49-((($Q$21/$K$21*1.2)*K49)+3500)),0)</f>
        <v>87054.251114125189</v>
      </c>
      <c r="K49" s="41">
        <v>25.81</v>
      </c>
      <c r="L49" s="28">
        <v>250000</v>
      </c>
      <c r="M49" s="28">
        <v>275090</v>
      </c>
      <c r="N49" s="47" t="s">
        <v>151</v>
      </c>
      <c r="O49" s="28">
        <v>100</v>
      </c>
      <c r="P49" s="36">
        <f>I49/$E$3</f>
        <v>1.7871131165696037</v>
      </c>
      <c r="Q49" s="37">
        <f>M49-R49</f>
        <v>273590</v>
      </c>
      <c r="R49" s="38">
        <f>IF(I49&lt;$L$3,600,1500)</f>
        <v>1500</v>
      </c>
      <c r="S49" s="39" t="s">
        <v>140</v>
      </c>
      <c r="T49" s="21" t="s">
        <v>65</v>
      </c>
      <c r="U49" s="21"/>
      <c r="V49" s="21"/>
      <c r="W49" s="21"/>
      <c r="X49" s="21"/>
    </row>
    <row r="50" spans="1:24" s="30" customFormat="1" x14ac:dyDescent="0.3">
      <c r="A50" s="21">
        <v>210827294</v>
      </c>
      <c r="B50" s="21" t="s">
        <v>62</v>
      </c>
      <c r="C50" s="21"/>
      <c r="D50" s="21" t="s">
        <v>63</v>
      </c>
      <c r="E50" s="21" t="s">
        <v>64</v>
      </c>
      <c r="F50" s="21" t="s">
        <v>50</v>
      </c>
      <c r="G50" s="22">
        <v>40</v>
      </c>
      <c r="H50" s="27">
        <v>3.1</v>
      </c>
      <c r="I50" s="71">
        <f>M50/K50</f>
        <v>10702.713178294573</v>
      </c>
      <c r="J50" s="32">
        <f>IF((M50-((($Q$21/$K$21*1.2)*K50)+3500)&gt;0),(M50-((($Q$21/$K$21*1.2)*K50)+3500)),0)</f>
        <v>42332.87444293742</v>
      </c>
      <c r="K50" s="41">
        <v>12.9</v>
      </c>
      <c r="L50" s="28">
        <v>125000</v>
      </c>
      <c r="M50" s="28">
        <v>138065</v>
      </c>
      <c r="N50" s="47" t="s">
        <v>151</v>
      </c>
      <c r="O50" s="28">
        <v>100</v>
      </c>
      <c r="P50" s="36">
        <f>I50/$E$3</f>
        <v>1.7945647405191127</v>
      </c>
      <c r="Q50" s="37">
        <f>M50-R50</f>
        <v>136565</v>
      </c>
      <c r="R50" s="38">
        <f>IF(I50&lt;$L$3,600,1500)</f>
        <v>1500</v>
      </c>
      <c r="S50" s="39" t="s">
        <v>140</v>
      </c>
      <c r="T50" s="21" t="s">
        <v>65</v>
      </c>
      <c r="U50" s="21"/>
      <c r="V50" s="21"/>
      <c r="W50" s="21"/>
      <c r="X50" s="21"/>
    </row>
    <row r="51" spans="1:24" s="30" customFormat="1" x14ac:dyDescent="0.3">
      <c r="A51" s="23">
        <v>210392451</v>
      </c>
      <c r="B51" s="23" t="s">
        <v>120</v>
      </c>
      <c r="C51" s="23"/>
      <c r="D51" s="23" t="s">
        <v>121</v>
      </c>
      <c r="E51" s="23" t="s">
        <v>122</v>
      </c>
      <c r="F51" s="23" t="s">
        <v>123</v>
      </c>
      <c r="G51" s="54">
        <v>400</v>
      </c>
      <c r="H51" s="55">
        <v>19</v>
      </c>
      <c r="I51" s="71">
        <f>M51/K51</f>
        <v>11017.10213776722</v>
      </c>
      <c r="J51" s="32">
        <f>IF((M51-((($Q$21/$K$21*1.2)*K51)+3500)&gt;0),(M51-((($Q$21/$K$21*1.2)*K51)+3500)),0)</f>
        <v>77907.190466963773</v>
      </c>
      <c r="K51" s="41">
        <v>21.05</v>
      </c>
      <c r="L51" s="29">
        <v>210610</v>
      </c>
      <c r="M51" s="29">
        <v>231910</v>
      </c>
      <c r="N51" s="48" t="s">
        <v>151</v>
      </c>
      <c r="O51" s="29">
        <v>100</v>
      </c>
      <c r="P51" s="36">
        <f>I51/$E$3</f>
        <v>1.8472795364852705</v>
      </c>
      <c r="Q51" s="37">
        <f>M51-R51</f>
        <v>230410</v>
      </c>
      <c r="R51" s="38">
        <f>IF(I51&lt;$L$3,600,1500)</f>
        <v>1500</v>
      </c>
      <c r="S51" s="39" t="s">
        <v>140</v>
      </c>
      <c r="T51" s="23" t="s">
        <v>124</v>
      </c>
      <c r="U51" s="23"/>
      <c r="V51" s="23"/>
      <c r="W51" s="23"/>
      <c r="X51" s="21"/>
    </row>
    <row r="52" spans="1:24" s="16" customFormat="1" x14ac:dyDescent="0.3">
      <c r="A52" s="30">
        <v>210390988</v>
      </c>
      <c r="B52" s="30" t="s">
        <v>125</v>
      </c>
      <c r="C52" s="30"/>
      <c r="D52" s="30" t="s">
        <v>126</v>
      </c>
      <c r="E52" s="30" t="s">
        <v>127</v>
      </c>
      <c r="F52" s="30" t="s">
        <v>128</v>
      </c>
      <c r="G52" s="34">
        <v>50</v>
      </c>
      <c r="H52" s="42">
        <v>1.75</v>
      </c>
      <c r="I52" s="71">
        <f>M52/K52</f>
        <v>11156.457822891145</v>
      </c>
      <c r="J52" s="32">
        <f>IF((M52-((($Q$21/$K$21*1.2)*K52)+3500)&gt;0),(M52-((($Q$21/$K$21*1.2)*K52)+3500)),0)</f>
        <v>110970.86611121875</v>
      </c>
      <c r="K52" s="43">
        <v>28.57</v>
      </c>
      <c r="L52" s="31">
        <v>289820</v>
      </c>
      <c r="M52" s="31">
        <v>318740</v>
      </c>
      <c r="N52" s="51" t="s">
        <v>151</v>
      </c>
      <c r="O52" s="31">
        <v>100</v>
      </c>
      <c r="P52" s="36">
        <f>I52/$E$3</f>
        <v>1.8706458357355815</v>
      </c>
      <c r="Q52" s="37">
        <f>M52-R52</f>
        <v>317240</v>
      </c>
      <c r="R52" s="38">
        <f>IF(I52&lt;$L$3,600,1500)</f>
        <v>1500</v>
      </c>
      <c r="S52" s="39" t="s">
        <v>140</v>
      </c>
      <c r="T52" s="30" t="s">
        <v>129</v>
      </c>
      <c r="U52" s="30"/>
      <c r="V52" s="30"/>
      <c r="W52" s="30"/>
    </row>
    <row r="53" spans="1:24" s="16" customFormat="1" x14ac:dyDescent="0.3">
      <c r="A53" s="30">
        <v>210390483</v>
      </c>
      <c r="B53" s="30" t="s">
        <v>130</v>
      </c>
      <c r="C53" s="30"/>
      <c r="D53" s="30" t="s">
        <v>131</v>
      </c>
      <c r="E53" s="30" t="s">
        <v>132</v>
      </c>
      <c r="F53" s="30" t="s">
        <v>128</v>
      </c>
      <c r="G53" s="34">
        <v>50</v>
      </c>
      <c r="H53" s="42">
        <v>1.75</v>
      </c>
      <c r="I53" s="71">
        <f>M53/K53</f>
        <v>11156.457822891145</v>
      </c>
      <c r="J53" s="32">
        <f>IF((M53-((($Q$21/$K$21*1.2)*K53)+3500)&gt;0),(M53-((($Q$21/$K$21*1.2)*K53)+3500)),0)</f>
        <v>110970.86611121875</v>
      </c>
      <c r="K53" s="43">
        <v>28.57</v>
      </c>
      <c r="L53" s="31">
        <v>289820</v>
      </c>
      <c r="M53" s="31">
        <v>318740</v>
      </c>
      <c r="N53" s="51" t="s">
        <v>151</v>
      </c>
      <c r="O53" s="31">
        <v>100</v>
      </c>
      <c r="P53" s="36">
        <f>I53/$E$3</f>
        <v>1.8706458357355815</v>
      </c>
      <c r="Q53" s="37">
        <f>M53-R53</f>
        <v>317240</v>
      </c>
      <c r="R53" s="38">
        <f>IF(I53&lt;$L$3,600,1500)</f>
        <v>1500</v>
      </c>
      <c r="S53" s="39" t="s">
        <v>140</v>
      </c>
      <c r="T53" s="30" t="s">
        <v>129</v>
      </c>
      <c r="U53" s="30"/>
      <c r="V53" s="30"/>
      <c r="W53" s="30"/>
    </row>
    <row r="54" spans="1:24" x14ac:dyDescent="0.3">
      <c r="C54" s="136"/>
    </row>
    <row r="55" spans="1:24" x14ac:dyDescent="0.3">
      <c r="C55" s="136"/>
    </row>
    <row r="56" spans="1:24" x14ac:dyDescent="0.3">
      <c r="C56" s="137"/>
    </row>
  </sheetData>
  <autoFilter ref="A7:T53"/>
  <sortState ref="A8:AJ55">
    <sortCondition ref="I8:I55"/>
    <sortCondition ref="S8:S55"/>
    <sortCondition ref="F8:F55"/>
  </sortState>
  <mergeCells count="1">
    <mergeCell ref="P6:S6"/>
  </mergeCells>
  <conditionalFormatting sqref="P7">
    <cfRule type="containsText" dxfId="0" priority="2" operator="containsText" text="fölött">
      <formula>NOT(ISERROR(SEARCH("fölött",P7)))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7"/>
  <sheetViews>
    <sheetView topLeftCell="M21" workbookViewId="0">
      <selection activeCell="K2" sqref="K2:N2"/>
    </sheetView>
  </sheetViews>
  <sheetFormatPr defaultRowHeight="14.4" x14ac:dyDescent="0.3"/>
  <cols>
    <col min="1" max="1" width="16.21875" customWidth="1"/>
    <col min="3" max="3" width="44.6640625" customWidth="1"/>
  </cols>
  <sheetData>
    <row r="1" spans="1:35" s="1" customFormat="1" ht="80.25" customHeight="1" x14ac:dyDescent="0.3">
      <c r="A1" s="1" t="s">
        <v>185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186</v>
      </c>
      <c r="G1" s="1" t="s">
        <v>39</v>
      </c>
      <c r="H1" s="1" t="s">
        <v>187</v>
      </c>
      <c r="I1" s="1" t="s">
        <v>188</v>
      </c>
      <c r="J1" s="1" t="s">
        <v>189</v>
      </c>
      <c r="K1" s="1" t="s">
        <v>40</v>
      </c>
      <c r="L1" s="1" t="s">
        <v>190</v>
      </c>
      <c r="M1" s="1" t="s">
        <v>41</v>
      </c>
      <c r="N1" s="1" t="s">
        <v>191</v>
      </c>
      <c r="O1" s="1" t="s">
        <v>192</v>
      </c>
      <c r="P1" s="1" t="s">
        <v>193</v>
      </c>
      <c r="Q1" s="1" t="s">
        <v>194</v>
      </c>
      <c r="R1" s="1" t="s">
        <v>195</v>
      </c>
      <c r="S1" s="1" t="s">
        <v>196</v>
      </c>
      <c r="T1" s="1" t="s">
        <v>197</v>
      </c>
      <c r="U1" s="1" t="s">
        <v>198</v>
      </c>
      <c r="V1" s="1" t="s">
        <v>199</v>
      </c>
      <c r="W1" s="1" t="s">
        <v>200</v>
      </c>
      <c r="X1" s="1" t="s">
        <v>201</v>
      </c>
      <c r="Y1" s="1" t="s">
        <v>202</v>
      </c>
      <c r="Z1" s="1" t="s">
        <v>42</v>
      </c>
      <c r="AA1" s="1" t="s">
        <v>43</v>
      </c>
      <c r="AB1" s="1" t="s">
        <v>44</v>
      </c>
      <c r="AC1" s="1" t="s">
        <v>45</v>
      </c>
      <c r="AD1" s="1" t="s">
        <v>203</v>
      </c>
      <c r="AE1" s="1" t="s">
        <v>204</v>
      </c>
      <c r="AF1" s="1" t="s">
        <v>205</v>
      </c>
      <c r="AG1" s="1" t="s">
        <v>206</v>
      </c>
      <c r="AH1" s="1" t="s">
        <v>46</v>
      </c>
      <c r="AI1" s="1" t="s">
        <v>207</v>
      </c>
    </row>
    <row r="2" spans="1:35" x14ac:dyDescent="0.3">
      <c r="A2">
        <v>210976328</v>
      </c>
      <c r="B2" t="s">
        <v>160</v>
      </c>
      <c r="C2">
        <f>VLOOKUP(A2,termékek!$A$8:$A$60,1,0)</f>
        <v>210976328</v>
      </c>
      <c r="D2" t="s">
        <v>48</v>
      </c>
      <c r="E2" t="s">
        <v>161</v>
      </c>
      <c r="F2" t="s">
        <v>162</v>
      </c>
      <c r="G2" t="s">
        <v>50</v>
      </c>
      <c r="J2">
        <v>27.59</v>
      </c>
      <c r="K2">
        <v>110042</v>
      </c>
      <c r="L2">
        <v>114883.85</v>
      </c>
      <c r="M2">
        <v>121668</v>
      </c>
      <c r="N2">
        <v>4410.46</v>
      </c>
      <c r="O2" t="s">
        <v>163</v>
      </c>
      <c r="P2">
        <v>0</v>
      </c>
      <c r="Q2">
        <v>0</v>
      </c>
      <c r="R2">
        <v>121668</v>
      </c>
      <c r="T2">
        <v>0</v>
      </c>
      <c r="U2">
        <v>0</v>
      </c>
      <c r="V2">
        <v>121668</v>
      </c>
      <c r="Z2" t="s">
        <v>163</v>
      </c>
      <c r="AA2">
        <v>100</v>
      </c>
      <c r="AB2">
        <v>121368</v>
      </c>
      <c r="AC2">
        <v>300</v>
      </c>
      <c r="AD2" t="s">
        <v>164</v>
      </c>
      <c r="AE2" t="s">
        <v>165</v>
      </c>
      <c r="AF2">
        <v>50505</v>
      </c>
      <c r="AG2">
        <v>333</v>
      </c>
      <c r="AH2" t="s">
        <v>166</v>
      </c>
      <c r="AI2" t="s">
        <v>167</v>
      </c>
    </row>
    <row r="3" spans="1:35" x14ac:dyDescent="0.3">
      <c r="A3">
        <v>210807919</v>
      </c>
      <c r="B3" t="s">
        <v>47</v>
      </c>
      <c r="C3">
        <f>VLOOKUP(A3,termékek!$A$8:$A$60,1,0)</f>
        <v>210807919</v>
      </c>
      <c r="D3" t="s">
        <v>48</v>
      </c>
      <c r="E3" t="s">
        <v>168</v>
      </c>
      <c r="F3" t="s">
        <v>162</v>
      </c>
      <c r="G3" t="s">
        <v>50</v>
      </c>
      <c r="J3">
        <v>27.59</v>
      </c>
      <c r="K3">
        <v>110042</v>
      </c>
      <c r="L3">
        <v>114883.85</v>
      </c>
      <c r="M3">
        <v>121668</v>
      </c>
      <c r="N3">
        <v>4410.46</v>
      </c>
      <c r="O3" t="s">
        <v>163</v>
      </c>
      <c r="P3">
        <v>0</v>
      </c>
      <c r="Q3">
        <v>0</v>
      </c>
      <c r="R3">
        <v>121668</v>
      </c>
      <c r="T3">
        <v>0</v>
      </c>
      <c r="U3">
        <v>0</v>
      </c>
      <c r="V3">
        <v>121668</v>
      </c>
      <c r="Z3" t="s">
        <v>169</v>
      </c>
      <c r="AA3">
        <v>100</v>
      </c>
      <c r="AB3">
        <v>121368</v>
      </c>
      <c r="AC3">
        <v>300</v>
      </c>
      <c r="AD3" t="s">
        <v>164</v>
      </c>
      <c r="AE3" t="s">
        <v>165</v>
      </c>
      <c r="AF3">
        <v>50505</v>
      </c>
      <c r="AG3">
        <v>333</v>
      </c>
      <c r="AH3" t="s">
        <v>166</v>
      </c>
      <c r="AI3" t="s">
        <v>167</v>
      </c>
    </row>
    <row r="4" spans="1:35" x14ac:dyDescent="0.3">
      <c r="A4">
        <v>210921608</v>
      </c>
      <c r="B4" t="s">
        <v>152</v>
      </c>
      <c r="C4">
        <f>VLOOKUP(A4,termékek!$A$8:$A$60,1,0)</f>
        <v>210921608</v>
      </c>
      <c r="D4" t="s">
        <v>153</v>
      </c>
      <c r="E4" t="s">
        <v>115</v>
      </c>
      <c r="F4" t="s">
        <v>162</v>
      </c>
      <c r="G4" t="s">
        <v>50</v>
      </c>
      <c r="J4">
        <v>27.59</v>
      </c>
      <c r="K4">
        <v>137552</v>
      </c>
      <c r="L4">
        <v>143604.29</v>
      </c>
      <c r="M4">
        <v>151824</v>
      </c>
      <c r="N4">
        <v>5503.62</v>
      </c>
      <c r="O4" t="s">
        <v>163</v>
      </c>
      <c r="P4">
        <v>0</v>
      </c>
      <c r="Q4">
        <v>0</v>
      </c>
      <c r="R4">
        <v>151824</v>
      </c>
      <c r="T4">
        <v>0</v>
      </c>
      <c r="U4">
        <v>0</v>
      </c>
      <c r="V4">
        <v>151824</v>
      </c>
      <c r="Z4" t="s">
        <v>163</v>
      </c>
      <c r="AA4">
        <v>100</v>
      </c>
      <c r="AB4">
        <v>151524</v>
      </c>
      <c r="AC4">
        <v>300</v>
      </c>
      <c r="AD4" t="s">
        <v>170</v>
      </c>
      <c r="AE4" t="s">
        <v>165</v>
      </c>
      <c r="AF4">
        <v>50505</v>
      </c>
      <c r="AG4">
        <v>333</v>
      </c>
      <c r="AH4" t="s">
        <v>154</v>
      </c>
      <c r="AI4" t="s">
        <v>171</v>
      </c>
    </row>
    <row r="5" spans="1:35" x14ac:dyDescent="0.3">
      <c r="A5">
        <v>210848761</v>
      </c>
      <c r="B5" t="s">
        <v>52</v>
      </c>
      <c r="C5">
        <f>VLOOKUP(A5,termékek!$A$8:$A$60,1,0)</f>
        <v>210848761</v>
      </c>
      <c r="D5" t="s">
        <v>53</v>
      </c>
      <c r="E5" t="s">
        <v>54</v>
      </c>
      <c r="F5" t="s">
        <v>162</v>
      </c>
      <c r="G5" t="s">
        <v>50</v>
      </c>
      <c r="J5">
        <v>27.59</v>
      </c>
      <c r="K5">
        <v>141750</v>
      </c>
      <c r="L5">
        <v>147987</v>
      </c>
      <c r="M5">
        <v>156426</v>
      </c>
      <c r="N5">
        <v>5670.44</v>
      </c>
      <c r="O5" t="s">
        <v>163</v>
      </c>
      <c r="P5">
        <v>0</v>
      </c>
      <c r="Q5">
        <v>0</v>
      </c>
      <c r="R5">
        <v>156426</v>
      </c>
      <c r="T5">
        <v>0</v>
      </c>
      <c r="U5">
        <v>0</v>
      </c>
      <c r="V5">
        <v>156426</v>
      </c>
      <c r="Z5" t="s">
        <v>169</v>
      </c>
      <c r="AA5">
        <v>100</v>
      </c>
      <c r="AB5">
        <v>155826</v>
      </c>
      <c r="AC5">
        <v>600</v>
      </c>
      <c r="AD5" t="s">
        <v>172</v>
      </c>
      <c r="AE5" t="s">
        <v>165</v>
      </c>
      <c r="AF5">
        <v>50505</v>
      </c>
      <c r="AG5">
        <v>333</v>
      </c>
      <c r="AH5" t="s">
        <v>173</v>
      </c>
      <c r="AI5" t="s">
        <v>174</v>
      </c>
    </row>
    <row r="6" spans="1:35" x14ac:dyDescent="0.3">
      <c r="A6">
        <v>210848779</v>
      </c>
      <c r="B6" t="s">
        <v>56</v>
      </c>
      <c r="C6">
        <f>VLOOKUP(A6,termékek!$A$8:$A$60,1,0)</f>
        <v>210848779</v>
      </c>
      <c r="D6" t="s">
        <v>57</v>
      </c>
      <c r="E6" t="s">
        <v>58</v>
      </c>
      <c r="F6" t="s">
        <v>162</v>
      </c>
      <c r="G6" t="s">
        <v>50</v>
      </c>
      <c r="J6">
        <v>27.59</v>
      </c>
      <c r="K6">
        <v>141750</v>
      </c>
      <c r="L6">
        <v>147987</v>
      </c>
      <c r="M6">
        <v>156426</v>
      </c>
      <c r="N6">
        <v>5670.44</v>
      </c>
      <c r="O6" t="s">
        <v>163</v>
      </c>
      <c r="P6">
        <v>0</v>
      </c>
      <c r="Q6">
        <v>0</v>
      </c>
      <c r="R6">
        <v>156426</v>
      </c>
      <c r="T6">
        <v>0</v>
      </c>
      <c r="U6">
        <v>0</v>
      </c>
      <c r="V6">
        <v>156426</v>
      </c>
      <c r="Z6" t="s">
        <v>169</v>
      </c>
      <c r="AA6">
        <v>100</v>
      </c>
      <c r="AB6">
        <v>155826</v>
      </c>
      <c r="AC6">
        <v>600</v>
      </c>
      <c r="AD6" t="s">
        <v>172</v>
      </c>
      <c r="AE6" t="s">
        <v>165</v>
      </c>
      <c r="AF6">
        <v>50505</v>
      </c>
      <c r="AG6">
        <v>333</v>
      </c>
      <c r="AH6" t="s">
        <v>173</v>
      </c>
      <c r="AI6" t="s">
        <v>174</v>
      </c>
    </row>
    <row r="7" spans="1:35" x14ac:dyDescent="0.3">
      <c r="A7">
        <v>210849929</v>
      </c>
      <c r="B7" t="s">
        <v>59</v>
      </c>
      <c r="C7">
        <f>VLOOKUP(A7,termékek!$A$8:$A$60,1,0)</f>
        <v>210849929</v>
      </c>
      <c r="D7" t="s">
        <v>60</v>
      </c>
      <c r="E7" t="s">
        <v>61</v>
      </c>
      <c r="F7" t="s">
        <v>162</v>
      </c>
      <c r="G7" t="s">
        <v>50</v>
      </c>
      <c r="J7">
        <v>27.59</v>
      </c>
      <c r="K7">
        <v>141750</v>
      </c>
      <c r="L7">
        <v>147987</v>
      </c>
      <c r="M7">
        <v>156426</v>
      </c>
      <c r="N7">
        <v>5670.44</v>
      </c>
      <c r="O7" t="s">
        <v>163</v>
      </c>
      <c r="P7">
        <v>0</v>
      </c>
      <c r="Q7">
        <v>0</v>
      </c>
      <c r="R7">
        <v>156426</v>
      </c>
      <c r="T7">
        <v>0</v>
      </c>
      <c r="U7">
        <v>0</v>
      </c>
      <c r="V7">
        <v>156426</v>
      </c>
      <c r="Z7" t="s">
        <v>169</v>
      </c>
      <c r="AA7">
        <v>100</v>
      </c>
      <c r="AB7">
        <v>155826</v>
      </c>
      <c r="AC7">
        <v>600</v>
      </c>
      <c r="AD7" t="s">
        <v>172</v>
      </c>
      <c r="AE7" t="s">
        <v>165</v>
      </c>
      <c r="AF7">
        <v>50505</v>
      </c>
      <c r="AG7">
        <v>333</v>
      </c>
      <c r="AH7" t="s">
        <v>173</v>
      </c>
      <c r="AI7" t="s">
        <v>174</v>
      </c>
    </row>
    <row r="8" spans="1:35" x14ac:dyDescent="0.3">
      <c r="A8">
        <v>210827294</v>
      </c>
      <c r="B8" t="s">
        <v>62</v>
      </c>
      <c r="C8">
        <f>VLOOKUP(A8,termékek!$A$8:$A$60,1,0)</f>
        <v>210827294</v>
      </c>
      <c r="D8" t="s">
        <v>63</v>
      </c>
      <c r="E8" t="s">
        <v>64</v>
      </c>
      <c r="F8" t="s">
        <v>162</v>
      </c>
      <c r="G8" t="s">
        <v>50</v>
      </c>
      <c r="J8">
        <v>13.79</v>
      </c>
      <c r="K8">
        <v>125000</v>
      </c>
      <c r="L8">
        <v>130500</v>
      </c>
      <c r="M8">
        <v>138065</v>
      </c>
      <c r="N8">
        <v>10009.709999999999</v>
      </c>
      <c r="O8" t="s">
        <v>163</v>
      </c>
      <c r="P8">
        <v>0</v>
      </c>
      <c r="Q8">
        <v>0</v>
      </c>
      <c r="R8">
        <v>138065</v>
      </c>
      <c r="T8">
        <v>0</v>
      </c>
      <c r="U8">
        <v>0</v>
      </c>
      <c r="V8">
        <v>138065</v>
      </c>
      <c r="Z8" t="s">
        <v>169</v>
      </c>
      <c r="AA8">
        <v>100</v>
      </c>
      <c r="AB8">
        <v>136565</v>
      </c>
      <c r="AC8">
        <v>1500</v>
      </c>
      <c r="AD8" t="s">
        <v>172</v>
      </c>
      <c r="AE8" t="s">
        <v>165</v>
      </c>
      <c r="AF8">
        <v>50505</v>
      </c>
      <c r="AG8">
        <v>333</v>
      </c>
      <c r="AH8" t="s">
        <v>175</v>
      </c>
      <c r="AI8" t="s">
        <v>176</v>
      </c>
    </row>
    <row r="9" spans="1:35" x14ac:dyDescent="0.3">
      <c r="A9">
        <v>210735829</v>
      </c>
      <c r="B9" t="s">
        <v>66</v>
      </c>
      <c r="C9">
        <f>VLOOKUP(A9,termékek!$A$8:$A$60,1,0)</f>
        <v>210735829</v>
      </c>
      <c r="D9" t="s">
        <v>67</v>
      </c>
      <c r="E9" t="s">
        <v>68</v>
      </c>
      <c r="F9" t="s">
        <v>162</v>
      </c>
      <c r="G9" t="s">
        <v>50</v>
      </c>
      <c r="J9">
        <v>27.59</v>
      </c>
      <c r="K9">
        <v>250000</v>
      </c>
      <c r="L9">
        <v>261000</v>
      </c>
      <c r="M9">
        <v>275090</v>
      </c>
      <c r="N9">
        <v>9972.01</v>
      </c>
      <c r="O9" t="s">
        <v>163</v>
      </c>
      <c r="P9">
        <v>0</v>
      </c>
      <c r="Q9">
        <v>0</v>
      </c>
      <c r="R9">
        <v>275090</v>
      </c>
      <c r="T9">
        <v>0</v>
      </c>
      <c r="U9">
        <v>0</v>
      </c>
      <c r="V9">
        <v>275090</v>
      </c>
      <c r="Z9" t="s">
        <v>169</v>
      </c>
      <c r="AA9">
        <v>100</v>
      </c>
      <c r="AB9">
        <v>273590</v>
      </c>
      <c r="AC9">
        <v>1500</v>
      </c>
      <c r="AD9" t="s">
        <v>172</v>
      </c>
      <c r="AE9" t="s">
        <v>165</v>
      </c>
      <c r="AF9">
        <v>50505</v>
      </c>
      <c r="AG9">
        <v>333</v>
      </c>
      <c r="AH9" t="s">
        <v>175</v>
      </c>
      <c r="AI9" t="s">
        <v>176</v>
      </c>
    </row>
    <row r="10" spans="1:35" x14ac:dyDescent="0.3">
      <c r="A10">
        <v>210185189</v>
      </c>
      <c r="B10" t="s">
        <v>69</v>
      </c>
      <c r="C10">
        <f>VLOOKUP(A10,termékek!$A$8:$A$60,1,0)</f>
        <v>210185189</v>
      </c>
      <c r="D10" t="s">
        <v>67</v>
      </c>
      <c r="E10" t="s">
        <v>70</v>
      </c>
      <c r="F10" t="s">
        <v>162</v>
      </c>
      <c r="G10" t="s">
        <v>50</v>
      </c>
      <c r="J10">
        <v>27.59</v>
      </c>
      <c r="K10">
        <v>250000</v>
      </c>
      <c r="L10">
        <v>261000</v>
      </c>
      <c r="M10">
        <v>275090</v>
      </c>
      <c r="N10">
        <v>9972.01</v>
      </c>
      <c r="O10" t="s">
        <v>163</v>
      </c>
      <c r="P10">
        <v>0</v>
      </c>
      <c r="Q10">
        <v>0</v>
      </c>
      <c r="R10">
        <v>275090</v>
      </c>
      <c r="T10">
        <v>0</v>
      </c>
      <c r="U10">
        <v>0</v>
      </c>
      <c r="V10">
        <v>275090</v>
      </c>
      <c r="Z10" t="s">
        <v>169</v>
      </c>
      <c r="AA10">
        <v>100</v>
      </c>
      <c r="AB10">
        <v>273590</v>
      </c>
      <c r="AC10">
        <v>1500</v>
      </c>
      <c r="AD10" t="s">
        <v>172</v>
      </c>
      <c r="AE10" t="s">
        <v>165</v>
      </c>
      <c r="AF10">
        <v>50505</v>
      </c>
      <c r="AG10">
        <v>333</v>
      </c>
      <c r="AH10" t="s">
        <v>175</v>
      </c>
      <c r="AI10" t="s">
        <v>176</v>
      </c>
    </row>
    <row r="11" spans="1:35" x14ac:dyDescent="0.3">
      <c r="A11">
        <v>210735837</v>
      </c>
      <c r="B11" t="s">
        <v>71</v>
      </c>
      <c r="C11">
        <f>VLOOKUP(A11,termékek!$A$8:$A$60,1,0)</f>
        <v>210735837</v>
      </c>
      <c r="D11" t="s">
        <v>72</v>
      </c>
      <c r="E11" t="s">
        <v>73</v>
      </c>
      <c r="F11" t="s">
        <v>162</v>
      </c>
      <c r="G11" t="s">
        <v>50</v>
      </c>
      <c r="J11">
        <v>27.59</v>
      </c>
      <c r="K11">
        <v>250000</v>
      </c>
      <c r="L11">
        <v>261000</v>
      </c>
      <c r="M11">
        <v>275090</v>
      </c>
      <c r="N11">
        <v>9972.01</v>
      </c>
      <c r="O11" t="s">
        <v>163</v>
      </c>
      <c r="P11">
        <v>0</v>
      </c>
      <c r="Q11">
        <v>0</v>
      </c>
      <c r="R11">
        <v>275090</v>
      </c>
      <c r="T11">
        <v>0</v>
      </c>
      <c r="U11">
        <v>0</v>
      </c>
      <c r="V11">
        <v>275090</v>
      </c>
      <c r="Z11" t="s">
        <v>169</v>
      </c>
      <c r="AA11">
        <v>100</v>
      </c>
      <c r="AB11">
        <v>273590</v>
      </c>
      <c r="AC11">
        <v>1500</v>
      </c>
      <c r="AD11" t="s">
        <v>172</v>
      </c>
      <c r="AE11" t="s">
        <v>165</v>
      </c>
      <c r="AF11">
        <v>50505</v>
      </c>
      <c r="AG11">
        <v>333</v>
      </c>
      <c r="AH11" t="s">
        <v>175</v>
      </c>
      <c r="AI11" t="s">
        <v>176</v>
      </c>
    </row>
    <row r="12" spans="1:35" x14ac:dyDescent="0.3">
      <c r="A12">
        <v>210290057</v>
      </c>
      <c r="B12" t="s">
        <v>74</v>
      </c>
      <c r="C12">
        <f>VLOOKUP(A12,termékek!$A$8:$A$60,1,0)</f>
        <v>210290057</v>
      </c>
      <c r="D12" t="s">
        <v>72</v>
      </c>
      <c r="E12" t="s">
        <v>75</v>
      </c>
      <c r="F12" t="s">
        <v>162</v>
      </c>
      <c r="G12" t="s">
        <v>50</v>
      </c>
      <c r="J12">
        <v>27.59</v>
      </c>
      <c r="K12">
        <v>250000</v>
      </c>
      <c r="L12">
        <v>261000</v>
      </c>
      <c r="M12">
        <v>275090</v>
      </c>
      <c r="N12">
        <v>9972.01</v>
      </c>
      <c r="O12" t="s">
        <v>163</v>
      </c>
      <c r="P12">
        <v>0</v>
      </c>
      <c r="Q12">
        <v>0</v>
      </c>
      <c r="R12">
        <v>275090</v>
      </c>
      <c r="T12">
        <v>0</v>
      </c>
      <c r="U12">
        <v>0</v>
      </c>
      <c r="V12">
        <v>275090</v>
      </c>
      <c r="Z12" t="s">
        <v>169</v>
      </c>
      <c r="AA12">
        <v>100</v>
      </c>
      <c r="AB12">
        <v>273590</v>
      </c>
      <c r="AC12">
        <v>1500</v>
      </c>
      <c r="AD12" t="s">
        <v>172</v>
      </c>
      <c r="AE12" t="s">
        <v>165</v>
      </c>
      <c r="AF12">
        <v>50505</v>
      </c>
      <c r="AG12">
        <v>333</v>
      </c>
      <c r="AH12" t="s">
        <v>175</v>
      </c>
      <c r="AI12" t="s">
        <v>176</v>
      </c>
    </row>
    <row r="13" spans="1:35" x14ac:dyDescent="0.3">
      <c r="A13">
        <v>210289810</v>
      </c>
      <c r="B13" t="s">
        <v>76</v>
      </c>
      <c r="C13">
        <f>VLOOKUP(A13,termékek!$A$8:$A$60,1,0)</f>
        <v>210289810</v>
      </c>
      <c r="D13" t="s">
        <v>77</v>
      </c>
      <c r="E13" t="s">
        <v>78</v>
      </c>
      <c r="F13" t="s">
        <v>162</v>
      </c>
      <c r="G13" t="s">
        <v>50</v>
      </c>
      <c r="J13">
        <v>27.59</v>
      </c>
      <c r="K13">
        <v>250000</v>
      </c>
      <c r="L13">
        <v>261000</v>
      </c>
      <c r="M13">
        <v>275090</v>
      </c>
      <c r="N13">
        <v>9972.01</v>
      </c>
      <c r="O13" t="s">
        <v>163</v>
      </c>
      <c r="P13">
        <v>0</v>
      </c>
      <c r="Q13">
        <v>0</v>
      </c>
      <c r="R13">
        <v>275090</v>
      </c>
      <c r="T13">
        <v>0</v>
      </c>
      <c r="U13">
        <v>0</v>
      </c>
      <c r="V13">
        <v>275090</v>
      </c>
      <c r="Z13" t="s">
        <v>169</v>
      </c>
      <c r="AA13">
        <v>100</v>
      </c>
      <c r="AB13">
        <v>273590</v>
      </c>
      <c r="AC13">
        <v>1500</v>
      </c>
      <c r="AD13" t="s">
        <v>172</v>
      </c>
      <c r="AE13" t="s">
        <v>165</v>
      </c>
      <c r="AF13">
        <v>50505</v>
      </c>
      <c r="AG13">
        <v>333</v>
      </c>
      <c r="AH13" t="s">
        <v>175</v>
      </c>
      <c r="AI13" t="s">
        <v>176</v>
      </c>
    </row>
    <row r="14" spans="1:35" x14ac:dyDescent="0.3">
      <c r="A14">
        <v>210819047</v>
      </c>
      <c r="B14" t="s">
        <v>79</v>
      </c>
      <c r="C14">
        <f>VLOOKUP(A14,termékek!$A$8:$A$60,1,0)</f>
        <v>210819047</v>
      </c>
      <c r="D14" t="s">
        <v>80</v>
      </c>
      <c r="E14" t="s">
        <v>81</v>
      </c>
      <c r="F14" t="s">
        <v>162</v>
      </c>
      <c r="G14" t="s">
        <v>50</v>
      </c>
      <c r="J14">
        <v>27.59</v>
      </c>
      <c r="K14">
        <v>250000</v>
      </c>
      <c r="L14">
        <v>261000</v>
      </c>
      <c r="M14">
        <v>275090</v>
      </c>
      <c r="N14">
        <v>9972.01</v>
      </c>
      <c r="O14" t="s">
        <v>163</v>
      </c>
      <c r="P14">
        <v>0</v>
      </c>
      <c r="Q14">
        <v>0</v>
      </c>
      <c r="R14">
        <v>275090</v>
      </c>
      <c r="T14">
        <v>0</v>
      </c>
      <c r="U14">
        <v>0</v>
      </c>
      <c r="V14">
        <v>275090</v>
      </c>
      <c r="Z14" t="s">
        <v>169</v>
      </c>
      <c r="AA14">
        <v>100</v>
      </c>
      <c r="AB14">
        <v>273590</v>
      </c>
      <c r="AC14">
        <v>1500</v>
      </c>
      <c r="AD14" t="s">
        <v>172</v>
      </c>
      <c r="AE14" t="s">
        <v>165</v>
      </c>
      <c r="AF14">
        <v>50505</v>
      </c>
      <c r="AG14">
        <v>333</v>
      </c>
      <c r="AH14" t="s">
        <v>175</v>
      </c>
      <c r="AI14" t="s">
        <v>176</v>
      </c>
    </row>
    <row r="15" spans="1:35" x14ac:dyDescent="0.3">
      <c r="A15">
        <v>210949347</v>
      </c>
      <c r="B15" t="s">
        <v>155</v>
      </c>
      <c r="C15">
        <f>VLOOKUP(A15,termékek!$A$8:$A$60,1,0)</f>
        <v>210949347</v>
      </c>
      <c r="D15" t="s">
        <v>82</v>
      </c>
      <c r="E15" t="s">
        <v>156</v>
      </c>
      <c r="F15" t="s">
        <v>162</v>
      </c>
      <c r="G15" t="s">
        <v>50</v>
      </c>
      <c r="J15">
        <v>27.59</v>
      </c>
      <c r="K15">
        <v>110042</v>
      </c>
      <c r="L15">
        <v>114883.85</v>
      </c>
      <c r="M15">
        <v>121668</v>
      </c>
      <c r="N15">
        <v>4410.46</v>
      </c>
      <c r="O15" t="s">
        <v>163</v>
      </c>
      <c r="P15">
        <v>0</v>
      </c>
      <c r="Q15">
        <v>0</v>
      </c>
      <c r="R15">
        <v>121668</v>
      </c>
      <c r="T15">
        <v>0</v>
      </c>
      <c r="U15">
        <v>0</v>
      </c>
      <c r="V15">
        <v>121668</v>
      </c>
      <c r="Z15" t="s">
        <v>163</v>
      </c>
      <c r="AA15">
        <v>100</v>
      </c>
      <c r="AB15">
        <v>121368</v>
      </c>
      <c r="AC15">
        <v>300</v>
      </c>
      <c r="AD15" t="s">
        <v>170</v>
      </c>
      <c r="AE15" t="s">
        <v>165</v>
      </c>
      <c r="AF15">
        <v>50505</v>
      </c>
      <c r="AG15">
        <v>333</v>
      </c>
      <c r="AH15" t="s">
        <v>177</v>
      </c>
      <c r="AI15" t="s">
        <v>178</v>
      </c>
    </row>
    <row r="16" spans="1:35" x14ac:dyDescent="0.3">
      <c r="A16">
        <v>210949397</v>
      </c>
      <c r="B16" t="s">
        <v>157</v>
      </c>
      <c r="C16">
        <f>VLOOKUP(A16,termékek!$A$8:$A$60,1,0)</f>
        <v>210949397</v>
      </c>
      <c r="D16" t="s">
        <v>158</v>
      </c>
      <c r="E16" t="s">
        <v>159</v>
      </c>
      <c r="F16" t="s">
        <v>162</v>
      </c>
      <c r="G16" t="s">
        <v>50</v>
      </c>
      <c r="J16">
        <v>27.59</v>
      </c>
      <c r="K16">
        <v>110042</v>
      </c>
      <c r="L16">
        <v>114883.85</v>
      </c>
      <c r="M16">
        <v>121668</v>
      </c>
      <c r="N16">
        <v>4410.46</v>
      </c>
      <c r="O16" t="s">
        <v>163</v>
      </c>
      <c r="P16">
        <v>0</v>
      </c>
      <c r="Q16">
        <v>0</v>
      </c>
      <c r="R16">
        <v>121668</v>
      </c>
      <c r="T16">
        <v>0</v>
      </c>
      <c r="U16">
        <v>0</v>
      </c>
      <c r="V16">
        <v>121668</v>
      </c>
      <c r="Z16" t="s">
        <v>163</v>
      </c>
      <c r="AA16">
        <v>100</v>
      </c>
      <c r="AB16">
        <v>121368</v>
      </c>
      <c r="AC16">
        <v>300</v>
      </c>
      <c r="AD16" t="s">
        <v>170</v>
      </c>
      <c r="AE16" t="s">
        <v>165</v>
      </c>
      <c r="AF16">
        <v>50505</v>
      </c>
      <c r="AG16">
        <v>333</v>
      </c>
      <c r="AH16" t="s">
        <v>177</v>
      </c>
      <c r="AI16" t="s">
        <v>178</v>
      </c>
    </row>
    <row r="17" spans="1:35" x14ac:dyDescent="0.3">
      <c r="A17">
        <v>210854835</v>
      </c>
      <c r="B17" t="s">
        <v>83</v>
      </c>
      <c r="C17">
        <f>VLOOKUP(A17,termékek!$A$8:$A$60,1,0)</f>
        <v>210854835</v>
      </c>
      <c r="D17" t="s">
        <v>84</v>
      </c>
      <c r="E17" t="s">
        <v>85</v>
      </c>
      <c r="F17" t="s">
        <v>162</v>
      </c>
      <c r="G17" t="s">
        <v>50</v>
      </c>
      <c r="J17">
        <v>27.59</v>
      </c>
      <c r="K17">
        <v>140000</v>
      </c>
      <c r="L17">
        <v>146160</v>
      </c>
      <c r="M17">
        <v>154508</v>
      </c>
      <c r="N17">
        <v>5600.91</v>
      </c>
      <c r="O17" t="s">
        <v>163</v>
      </c>
      <c r="P17">
        <v>0</v>
      </c>
      <c r="Q17">
        <v>0</v>
      </c>
      <c r="R17">
        <v>154508</v>
      </c>
      <c r="T17">
        <v>0</v>
      </c>
      <c r="U17">
        <v>0</v>
      </c>
      <c r="V17">
        <v>154508</v>
      </c>
      <c r="Z17" t="s">
        <v>169</v>
      </c>
      <c r="AA17">
        <v>100</v>
      </c>
      <c r="AB17">
        <v>153908</v>
      </c>
      <c r="AC17">
        <v>600</v>
      </c>
      <c r="AD17" t="s">
        <v>172</v>
      </c>
      <c r="AE17" t="s">
        <v>165</v>
      </c>
      <c r="AF17">
        <v>50505</v>
      </c>
      <c r="AG17">
        <v>333</v>
      </c>
      <c r="AH17" t="s">
        <v>86</v>
      </c>
      <c r="AI17" t="s">
        <v>86</v>
      </c>
    </row>
    <row r="18" spans="1:35" x14ac:dyDescent="0.3">
      <c r="A18">
        <v>210854843</v>
      </c>
      <c r="B18" t="s">
        <v>87</v>
      </c>
      <c r="C18">
        <f>VLOOKUP(A18,termékek!$A$8:$A$60,1,0)</f>
        <v>210854843</v>
      </c>
      <c r="D18" t="s">
        <v>88</v>
      </c>
      <c r="E18" t="s">
        <v>89</v>
      </c>
      <c r="F18" t="s">
        <v>162</v>
      </c>
      <c r="G18" t="s">
        <v>50</v>
      </c>
      <c r="J18">
        <v>27.59</v>
      </c>
      <c r="K18">
        <v>140000</v>
      </c>
      <c r="L18">
        <v>146160</v>
      </c>
      <c r="M18">
        <v>154508</v>
      </c>
      <c r="N18">
        <v>5600.91</v>
      </c>
      <c r="O18" t="s">
        <v>163</v>
      </c>
      <c r="P18">
        <v>0</v>
      </c>
      <c r="Q18">
        <v>0</v>
      </c>
      <c r="R18">
        <v>154508</v>
      </c>
      <c r="T18">
        <v>0</v>
      </c>
      <c r="U18">
        <v>0</v>
      </c>
      <c r="V18">
        <v>154508</v>
      </c>
      <c r="Z18" t="s">
        <v>169</v>
      </c>
      <c r="AA18">
        <v>100</v>
      </c>
      <c r="AB18">
        <v>153908</v>
      </c>
      <c r="AC18">
        <v>600</v>
      </c>
      <c r="AD18" t="s">
        <v>172</v>
      </c>
      <c r="AE18" t="s">
        <v>165</v>
      </c>
      <c r="AF18">
        <v>50505</v>
      </c>
      <c r="AG18">
        <v>333</v>
      </c>
      <c r="AH18" t="s">
        <v>86</v>
      </c>
      <c r="AI18" t="s">
        <v>86</v>
      </c>
    </row>
    <row r="19" spans="1:35" x14ac:dyDescent="0.3">
      <c r="A19">
        <v>210854827</v>
      </c>
      <c r="B19" t="s">
        <v>90</v>
      </c>
      <c r="C19">
        <f>VLOOKUP(A19,termékek!$A$8:$A$60,1,0)</f>
        <v>210854827</v>
      </c>
      <c r="D19" t="s">
        <v>91</v>
      </c>
      <c r="E19" t="s">
        <v>92</v>
      </c>
      <c r="F19" t="s">
        <v>162</v>
      </c>
      <c r="G19" t="s">
        <v>50</v>
      </c>
      <c r="J19">
        <v>13.79</v>
      </c>
      <c r="K19">
        <v>70000</v>
      </c>
      <c r="L19">
        <v>73080</v>
      </c>
      <c r="M19">
        <v>77774</v>
      </c>
      <c r="N19">
        <v>5638.61</v>
      </c>
      <c r="O19" t="s">
        <v>163</v>
      </c>
      <c r="P19">
        <v>0</v>
      </c>
      <c r="Q19">
        <v>0</v>
      </c>
      <c r="R19">
        <v>77774</v>
      </c>
      <c r="T19">
        <v>0</v>
      </c>
      <c r="U19">
        <v>0</v>
      </c>
      <c r="V19">
        <v>77774</v>
      </c>
      <c r="Z19" t="s">
        <v>169</v>
      </c>
      <c r="AA19">
        <v>100</v>
      </c>
      <c r="AB19">
        <v>77174</v>
      </c>
      <c r="AC19">
        <v>600</v>
      </c>
      <c r="AD19" t="s">
        <v>172</v>
      </c>
      <c r="AE19" t="s">
        <v>165</v>
      </c>
      <c r="AF19">
        <v>50505</v>
      </c>
      <c r="AG19">
        <v>333</v>
      </c>
      <c r="AH19" t="s">
        <v>86</v>
      </c>
      <c r="AI19" t="s">
        <v>86</v>
      </c>
    </row>
    <row r="20" spans="1:35" x14ac:dyDescent="0.3">
      <c r="A20">
        <v>210900084</v>
      </c>
      <c r="B20" t="s">
        <v>93</v>
      </c>
      <c r="C20">
        <f>VLOOKUP(A20,termékek!$A$8:$A$60,1,0)</f>
        <v>210900084</v>
      </c>
      <c r="D20" t="s">
        <v>94</v>
      </c>
      <c r="E20" t="s">
        <v>95</v>
      </c>
      <c r="F20" t="s">
        <v>162</v>
      </c>
      <c r="G20" t="s">
        <v>50</v>
      </c>
      <c r="J20">
        <v>13.79</v>
      </c>
      <c r="K20">
        <v>69960</v>
      </c>
      <c r="L20">
        <v>73038.240000000005</v>
      </c>
      <c r="M20">
        <v>77729</v>
      </c>
      <c r="N20">
        <v>5635.35</v>
      </c>
      <c r="O20" t="s">
        <v>163</v>
      </c>
      <c r="P20">
        <v>0</v>
      </c>
      <c r="Q20">
        <v>0</v>
      </c>
      <c r="R20">
        <v>77729</v>
      </c>
      <c r="T20">
        <v>0</v>
      </c>
      <c r="U20">
        <v>0</v>
      </c>
      <c r="V20">
        <v>77729</v>
      </c>
      <c r="Z20" t="s">
        <v>169</v>
      </c>
      <c r="AA20">
        <v>100</v>
      </c>
      <c r="AB20">
        <v>77129</v>
      </c>
      <c r="AC20">
        <v>600</v>
      </c>
      <c r="AD20" t="s">
        <v>172</v>
      </c>
      <c r="AE20" t="s">
        <v>165</v>
      </c>
      <c r="AF20">
        <v>50505</v>
      </c>
      <c r="AG20">
        <v>333</v>
      </c>
      <c r="AH20" t="s">
        <v>179</v>
      </c>
      <c r="AI20" t="s">
        <v>179</v>
      </c>
    </row>
    <row r="21" spans="1:35" x14ac:dyDescent="0.3">
      <c r="A21">
        <v>210900165</v>
      </c>
      <c r="B21" t="s">
        <v>97</v>
      </c>
      <c r="C21">
        <f>VLOOKUP(A21,termékek!$A$8:$A$60,1,0)</f>
        <v>210900165</v>
      </c>
      <c r="D21" t="s">
        <v>94</v>
      </c>
      <c r="E21" t="s">
        <v>98</v>
      </c>
      <c r="F21" t="s">
        <v>162</v>
      </c>
      <c r="G21" t="s">
        <v>50</v>
      </c>
      <c r="J21">
        <v>13.79</v>
      </c>
      <c r="K21">
        <v>69960</v>
      </c>
      <c r="L21">
        <v>73038.240000000005</v>
      </c>
      <c r="M21">
        <v>77729</v>
      </c>
      <c r="N21">
        <v>5635.35</v>
      </c>
      <c r="O21" t="s">
        <v>163</v>
      </c>
      <c r="P21">
        <v>0</v>
      </c>
      <c r="Q21">
        <v>0</v>
      </c>
      <c r="R21">
        <v>77729</v>
      </c>
      <c r="T21">
        <v>0</v>
      </c>
      <c r="U21">
        <v>0</v>
      </c>
      <c r="V21">
        <v>77729</v>
      </c>
      <c r="Z21" t="s">
        <v>169</v>
      </c>
      <c r="AA21">
        <v>100</v>
      </c>
      <c r="AB21">
        <v>77129</v>
      </c>
      <c r="AC21">
        <v>600</v>
      </c>
      <c r="AD21" t="s">
        <v>172</v>
      </c>
      <c r="AE21" t="s">
        <v>165</v>
      </c>
      <c r="AF21">
        <v>50505</v>
      </c>
      <c r="AG21">
        <v>333</v>
      </c>
      <c r="AH21" t="s">
        <v>179</v>
      </c>
      <c r="AI21" t="s">
        <v>179</v>
      </c>
    </row>
    <row r="22" spans="1:35" x14ac:dyDescent="0.3">
      <c r="A22">
        <v>210900107</v>
      </c>
      <c r="B22" t="s">
        <v>99</v>
      </c>
      <c r="C22">
        <f>VLOOKUP(A22,termékek!$A$8:$A$60,1,0)</f>
        <v>210900107</v>
      </c>
      <c r="D22" t="s">
        <v>94</v>
      </c>
      <c r="E22" t="s">
        <v>100</v>
      </c>
      <c r="F22" t="s">
        <v>162</v>
      </c>
      <c r="G22" t="s">
        <v>50</v>
      </c>
      <c r="J22">
        <v>27.59</v>
      </c>
      <c r="K22">
        <v>139920</v>
      </c>
      <c r="L22">
        <v>146076.48000000001</v>
      </c>
      <c r="M22">
        <v>154419</v>
      </c>
      <c r="N22">
        <v>5597.69</v>
      </c>
      <c r="O22" t="s">
        <v>163</v>
      </c>
      <c r="P22">
        <v>0</v>
      </c>
      <c r="Q22">
        <v>0</v>
      </c>
      <c r="R22">
        <v>154419</v>
      </c>
      <c r="T22">
        <v>0</v>
      </c>
      <c r="U22">
        <v>0</v>
      </c>
      <c r="V22">
        <v>154419</v>
      </c>
      <c r="Z22" t="s">
        <v>169</v>
      </c>
      <c r="AA22">
        <v>100</v>
      </c>
      <c r="AB22">
        <v>153819</v>
      </c>
      <c r="AC22">
        <v>600</v>
      </c>
      <c r="AD22" t="s">
        <v>172</v>
      </c>
      <c r="AE22" t="s">
        <v>165</v>
      </c>
      <c r="AF22">
        <v>50505</v>
      </c>
      <c r="AG22">
        <v>333</v>
      </c>
      <c r="AH22" t="s">
        <v>179</v>
      </c>
      <c r="AI22" t="s">
        <v>179</v>
      </c>
    </row>
    <row r="23" spans="1:35" x14ac:dyDescent="0.3">
      <c r="A23">
        <v>210900173</v>
      </c>
      <c r="B23" t="s">
        <v>101</v>
      </c>
      <c r="C23">
        <f>VLOOKUP(A23,termékek!$A$8:$A$60,1,0)</f>
        <v>210900173</v>
      </c>
      <c r="D23" t="s">
        <v>94</v>
      </c>
      <c r="E23" t="s">
        <v>102</v>
      </c>
      <c r="F23" t="s">
        <v>162</v>
      </c>
      <c r="G23" t="s">
        <v>50</v>
      </c>
      <c r="J23">
        <v>27.59</v>
      </c>
      <c r="K23">
        <v>139920</v>
      </c>
      <c r="L23">
        <v>146076.48000000001</v>
      </c>
      <c r="M23">
        <v>154419</v>
      </c>
      <c r="N23">
        <v>5597.69</v>
      </c>
      <c r="O23" t="s">
        <v>163</v>
      </c>
      <c r="P23">
        <v>0</v>
      </c>
      <c r="Q23">
        <v>0</v>
      </c>
      <c r="R23">
        <v>154419</v>
      </c>
      <c r="T23">
        <v>0</v>
      </c>
      <c r="U23">
        <v>0</v>
      </c>
      <c r="V23">
        <v>154419</v>
      </c>
      <c r="Z23" t="s">
        <v>169</v>
      </c>
      <c r="AA23">
        <v>100</v>
      </c>
      <c r="AB23">
        <v>153819</v>
      </c>
      <c r="AC23">
        <v>600</v>
      </c>
      <c r="AD23" t="s">
        <v>172</v>
      </c>
      <c r="AE23" t="s">
        <v>165</v>
      </c>
      <c r="AF23">
        <v>50505</v>
      </c>
      <c r="AG23">
        <v>333</v>
      </c>
      <c r="AH23" t="s">
        <v>179</v>
      </c>
      <c r="AI23" t="s">
        <v>179</v>
      </c>
    </row>
    <row r="24" spans="1:35" x14ac:dyDescent="0.3">
      <c r="A24">
        <v>210900123</v>
      </c>
      <c r="B24" t="s">
        <v>103</v>
      </c>
      <c r="C24">
        <f>VLOOKUP(A24,termékek!$A$8:$A$60,1,0)</f>
        <v>210900123</v>
      </c>
      <c r="D24" t="s">
        <v>94</v>
      </c>
      <c r="E24" t="s">
        <v>104</v>
      </c>
      <c r="F24" t="s">
        <v>162</v>
      </c>
      <c r="G24" t="s">
        <v>50</v>
      </c>
      <c r="J24">
        <v>55.17</v>
      </c>
      <c r="K24">
        <v>279840</v>
      </c>
      <c r="L24">
        <v>292152.96000000002</v>
      </c>
      <c r="M24">
        <v>307800</v>
      </c>
      <c r="N24">
        <v>5578.88</v>
      </c>
      <c r="O24" t="s">
        <v>163</v>
      </c>
      <c r="P24">
        <v>0</v>
      </c>
      <c r="Q24">
        <v>0</v>
      </c>
      <c r="R24">
        <v>307800</v>
      </c>
      <c r="T24">
        <v>0</v>
      </c>
      <c r="U24">
        <v>0</v>
      </c>
      <c r="V24">
        <v>307800</v>
      </c>
      <c r="Z24" t="s">
        <v>169</v>
      </c>
      <c r="AA24">
        <v>100</v>
      </c>
      <c r="AB24">
        <v>307500</v>
      </c>
      <c r="AC24">
        <v>300</v>
      </c>
      <c r="AD24" t="s">
        <v>172</v>
      </c>
      <c r="AE24" t="s">
        <v>165</v>
      </c>
      <c r="AF24">
        <v>50505</v>
      </c>
      <c r="AG24">
        <v>333</v>
      </c>
      <c r="AH24" t="s">
        <v>179</v>
      </c>
      <c r="AI24" t="s">
        <v>179</v>
      </c>
    </row>
    <row r="25" spans="1:35" x14ac:dyDescent="0.3">
      <c r="A25">
        <v>210900181</v>
      </c>
      <c r="B25" t="s">
        <v>105</v>
      </c>
      <c r="C25">
        <f>VLOOKUP(A25,termékek!$A$8:$A$60,1,0)</f>
        <v>210900181</v>
      </c>
      <c r="D25" t="s">
        <v>94</v>
      </c>
      <c r="E25" t="s">
        <v>106</v>
      </c>
      <c r="F25" t="s">
        <v>162</v>
      </c>
      <c r="G25" t="s">
        <v>50</v>
      </c>
      <c r="J25">
        <v>55.17</v>
      </c>
      <c r="K25">
        <v>279840</v>
      </c>
      <c r="L25">
        <v>292152.96000000002</v>
      </c>
      <c r="M25">
        <v>307800</v>
      </c>
      <c r="N25">
        <v>5578.88</v>
      </c>
      <c r="O25" t="s">
        <v>163</v>
      </c>
      <c r="P25">
        <v>0</v>
      </c>
      <c r="Q25">
        <v>0</v>
      </c>
      <c r="R25">
        <v>307800</v>
      </c>
      <c r="T25">
        <v>0</v>
      </c>
      <c r="U25">
        <v>0</v>
      </c>
      <c r="V25">
        <v>307800</v>
      </c>
      <c r="Z25" t="s">
        <v>169</v>
      </c>
      <c r="AA25">
        <v>100</v>
      </c>
      <c r="AB25">
        <v>307500</v>
      </c>
      <c r="AC25">
        <v>300</v>
      </c>
      <c r="AD25" t="s">
        <v>172</v>
      </c>
      <c r="AE25" t="s">
        <v>165</v>
      </c>
      <c r="AF25">
        <v>50505</v>
      </c>
      <c r="AG25">
        <v>333</v>
      </c>
      <c r="AH25" t="s">
        <v>179</v>
      </c>
      <c r="AI25" t="s">
        <v>179</v>
      </c>
    </row>
    <row r="26" spans="1:35" x14ac:dyDescent="0.3">
      <c r="A26">
        <v>210900149</v>
      </c>
      <c r="B26" t="s">
        <v>107</v>
      </c>
      <c r="C26">
        <f>VLOOKUP(A26,termékek!$A$8:$A$60,1,0)</f>
        <v>210900149</v>
      </c>
      <c r="D26" t="s">
        <v>94</v>
      </c>
      <c r="E26" t="s">
        <v>108</v>
      </c>
      <c r="F26" t="s">
        <v>162</v>
      </c>
      <c r="G26" t="s">
        <v>50</v>
      </c>
      <c r="J26">
        <v>82.76</v>
      </c>
      <c r="K26">
        <v>419760</v>
      </c>
      <c r="L26">
        <v>438229.44</v>
      </c>
      <c r="M26">
        <v>461180</v>
      </c>
      <c r="N26">
        <v>5572.59</v>
      </c>
      <c r="O26" t="s">
        <v>163</v>
      </c>
      <c r="P26">
        <v>0</v>
      </c>
      <c r="Q26">
        <v>0</v>
      </c>
      <c r="R26">
        <v>461180</v>
      </c>
      <c r="T26">
        <v>0</v>
      </c>
      <c r="U26">
        <v>0</v>
      </c>
      <c r="V26">
        <v>461180</v>
      </c>
      <c r="Z26" t="s">
        <v>169</v>
      </c>
      <c r="AA26">
        <v>100</v>
      </c>
      <c r="AB26">
        <v>460580</v>
      </c>
      <c r="AC26">
        <v>600</v>
      </c>
      <c r="AD26" t="s">
        <v>170</v>
      </c>
      <c r="AE26" t="s">
        <v>165</v>
      </c>
      <c r="AF26">
        <v>50505</v>
      </c>
      <c r="AG26">
        <v>333</v>
      </c>
      <c r="AH26" t="s">
        <v>179</v>
      </c>
      <c r="AI26" t="s">
        <v>179</v>
      </c>
    </row>
    <row r="27" spans="1:35" x14ac:dyDescent="0.3">
      <c r="A27">
        <v>210900199</v>
      </c>
      <c r="B27" t="s">
        <v>109</v>
      </c>
      <c r="C27">
        <f>VLOOKUP(A27,termékek!$A$8:$A$60,1,0)</f>
        <v>210900199</v>
      </c>
      <c r="D27" t="s">
        <v>94</v>
      </c>
      <c r="E27" t="s">
        <v>110</v>
      </c>
      <c r="F27" t="s">
        <v>162</v>
      </c>
      <c r="G27" t="s">
        <v>50</v>
      </c>
      <c r="J27">
        <v>82.76</v>
      </c>
      <c r="K27">
        <v>419760</v>
      </c>
      <c r="L27">
        <v>438229.44</v>
      </c>
      <c r="M27">
        <v>461180</v>
      </c>
      <c r="N27">
        <v>5572.59</v>
      </c>
      <c r="O27" t="s">
        <v>163</v>
      </c>
      <c r="P27">
        <v>0</v>
      </c>
      <c r="Q27">
        <v>0</v>
      </c>
      <c r="R27">
        <v>461180</v>
      </c>
      <c r="T27">
        <v>0</v>
      </c>
      <c r="U27">
        <v>0</v>
      </c>
      <c r="V27">
        <v>461180</v>
      </c>
      <c r="Z27" t="s">
        <v>169</v>
      </c>
      <c r="AA27">
        <v>100</v>
      </c>
      <c r="AB27">
        <v>460580</v>
      </c>
      <c r="AC27">
        <v>600</v>
      </c>
      <c r="AD27" t="s">
        <v>170</v>
      </c>
      <c r="AE27" t="s">
        <v>165</v>
      </c>
      <c r="AF27">
        <v>50505</v>
      </c>
      <c r="AG27">
        <v>333</v>
      </c>
      <c r="AH27" t="s">
        <v>179</v>
      </c>
      <c r="AI27" t="s">
        <v>179</v>
      </c>
    </row>
    <row r="28" spans="1:35" x14ac:dyDescent="0.3">
      <c r="A28">
        <v>210900092</v>
      </c>
      <c r="B28" t="s">
        <v>111</v>
      </c>
      <c r="C28">
        <f>VLOOKUP(A28,termékek!$A$8:$A$60,1,0)</f>
        <v>210900092</v>
      </c>
      <c r="D28" t="s">
        <v>112</v>
      </c>
      <c r="E28" t="s">
        <v>113</v>
      </c>
      <c r="F28" t="s">
        <v>162</v>
      </c>
      <c r="G28" t="s">
        <v>50</v>
      </c>
      <c r="J28">
        <v>13.79</v>
      </c>
      <c r="K28">
        <v>68200</v>
      </c>
      <c r="L28">
        <v>71200.800000000003</v>
      </c>
      <c r="M28">
        <v>75801</v>
      </c>
      <c r="N28">
        <v>5495.57</v>
      </c>
      <c r="O28" t="s">
        <v>163</v>
      </c>
      <c r="P28">
        <v>0</v>
      </c>
      <c r="Q28">
        <v>0</v>
      </c>
      <c r="R28">
        <v>75801</v>
      </c>
      <c r="T28">
        <v>0</v>
      </c>
      <c r="U28">
        <v>0</v>
      </c>
      <c r="V28">
        <v>75801</v>
      </c>
      <c r="Z28" t="s">
        <v>169</v>
      </c>
      <c r="AA28">
        <v>100</v>
      </c>
      <c r="AB28">
        <v>75501</v>
      </c>
      <c r="AC28">
        <v>300</v>
      </c>
      <c r="AD28" t="s">
        <v>170</v>
      </c>
      <c r="AE28" t="s">
        <v>165</v>
      </c>
      <c r="AF28">
        <v>50505</v>
      </c>
      <c r="AG28">
        <v>333</v>
      </c>
      <c r="AH28" t="s">
        <v>179</v>
      </c>
      <c r="AI28" t="s">
        <v>179</v>
      </c>
    </row>
    <row r="29" spans="1:35" x14ac:dyDescent="0.3">
      <c r="A29">
        <v>210900115</v>
      </c>
      <c r="B29" t="s">
        <v>114</v>
      </c>
      <c r="C29">
        <f>VLOOKUP(A29,termékek!$A$8:$A$60,1,0)</f>
        <v>210900115</v>
      </c>
      <c r="D29" t="s">
        <v>112</v>
      </c>
      <c r="E29" t="s">
        <v>115</v>
      </c>
      <c r="F29" t="s">
        <v>162</v>
      </c>
      <c r="G29" t="s">
        <v>50</v>
      </c>
      <c r="J29">
        <v>27.59</v>
      </c>
      <c r="K29">
        <v>109920</v>
      </c>
      <c r="L29">
        <v>114756.48</v>
      </c>
      <c r="M29">
        <v>121533</v>
      </c>
      <c r="N29">
        <v>4405.57</v>
      </c>
      <c r="O29" t="s">
        <v>163</v>
      </c>
      <c r="P29">
        <v>0</v>
      </c>
      <c r="Q29">
        <v>0</v>
      </c>
      <c r="R29">
        <v>121533</v>
      </c>
      <c r="T29">
        <v>0</v>
      </c>
      <c r="U29">
        <v>0</v>
      </c>
      <c r="V29">
        <v>121533</v>
      </c>
      <c r="Z29" t="s">
        <v>169</v>
      </c>
      <c r="AA29">
        <v>100</v>
      </c>
      <c r="AB29">
        <v>121233</v>
      </c>
      <c r="AC29">
        <v>300</v>
      </c>
      <c r="AD29" t="s">
        <v>170</v>
      </c>
      <c r="AE29" t="s">
        <v>165</v>
      </c>
      <c r="AF29">
        <v>50505</v>
      </c>
      <c r="AG29">
        <v>333</v>
      </c>
      <c r="AH29" t="s">
        <v>179</v>
      </c>
      <c r="AI29" t="s">
        <v>179</v>
      </c>
    </row>
    <row r="30" spans="1:35" x14ac:dyDescent="0.3">
      <c r="A30">
        <v>210900131</v>
      </c>
      <c r="B30" t="s">
        <v>116</v>
      </c>
      <c r="C30">
        <f>VLOOKUP(A30,termékek!$A$8:$A$60,1,0)</f>
        <v>210900131</v>
      </c>
      <c r="D30" t="s">
        <v>112</v>
      </c>
      <c r="E30" t="s">
        <v>117</v>
      </c>
      <c r="F30" t="s">
        <v>162</v>
      </c>
      <c r="G30" t="s">
        <v>50</v>
      </c>
      <c r="J30">
        <v>55.17</v>
      </c>
      <c r="K30">
        <v>275800</v>
      </c>
      <c r="L30">
        <v>287935.2</v>
      </c>
      <c r="M30">
        <v>303371</v>
      </c>
      <c r="N30">
        <v>5498.6</v>
      </c>
      <c r="O30" t="s">
        <v>163</v>
      </c>
      <c r="P30">
        <v>0</v>
      </c>
      <c r="Q30">
        <v>0</v>
      </c>
      <c r="R30">
        <v>303371</v>
      </c>
      <c r="T30">
        <v>0</v>
      </c>
      <c r="U30">
        <v>0</v>
      </c>
      <c r="V30">
        <v>303371</v>
      </c>
      <c r="Z30" t="s">
        <v>169</v>
      </c>
      <c r="AA30">
        <v>100</v>
      </c>
      <c r="AB30">
        <v>303071</v>
      </c>
      <c r="AC30">
        <v>300</v>
      </c>
      <c r="AD30" t="s">
        <v>170</v>
      </c>
      <c r="AE30" t="s">
        <v>165</v>
      </c>
      <c r="AF30">
        <v>50505</v>
      </c>
      <c r="AG30">
        <v>333</v>
      </c>
      <c r="AH30" t="s">
        <v>179</v>
      </c>
      <c r="AI30" t="s">
        <v>179</v>
      </c>
    </row>
    <row r="31" spans="1:35" x14ac:dyDescent="0.3">
      <c r="A31">
        <v>210900157</v>
      </c>
      <c r="B31" t="s">
        <v>118</v>
      </c>
      <c r="C31">
        <f>VLOOKUP(A31,termékek!$A$8:$A$60,1,0)</f>
        <v>210900157</v>
      </c>
      <c r="D31" t="s">
        <v>112</v>
      </c>
      <c r="E31" t="s">
        <v>119</v>
      </c>
      <c r="F31" t="s">
        <v>162</v>
      </c>
      <c r="G31" t="s">
        <v>50</v>
      </c>
      <c r="J31">
        <v>82.76</v>
      </c>
      <c r="K31">
        <v>414300</v>
      </c>
      <c r="L31">
        <v>432529.2</v>
      </c>
      <c r="M31">
        <v>455195</v>
      </c>
      <c r="N31">
        <v>5500.27</v>
      </c>
      <c r="O31" t="s">
        <v>163</v>
      </c>
      <c r="P31">
        <v>0</v>
      </c>
      <c r="Q31">
        <v>0</v>
      </c>
      <c r="R31">
        <v>455195</v>
      </c>
      <c r="T31">
        <v>0</v>
      </c>
      <c r="U31">
        <v>0</v>
      </c>
      <c r="V31">
        <v>455195</v>
      </c>
      <c r="Z31" t="s">
        <v>169</v>
      </c>
      <c r="AA31">
        <v>100</v>
      </c>
      <c r="AB31">
        <v>454895</v>
      </c>
      <c r="AC31">
        <v>300</v>
      </c>
      <c r="AD31" t="s">
        <v>170</v>
      </c>
      <c r="AE31" t="s">
        <v>165</v>
      </c>
      <c r="AF31">
        <v>50505</v>
      </c>
      <c r="AG31">
        <v>333</v>
      </c>
      <c r="AH31" t="s">
        <v>179</v>
      </c>
      <c r="AI31" t="s">
        <v>179</v>
      </c>
    </row>
    <row r="32" spans="1:35" x14ac:dyDescent="0.3">
      <c r="A32">
        <v>210931239</v>
      </c>
      <c r="B32" t="s">
        <v>150</v>
      </c>
      <c r="C32">
        <f>VLOOKUP(A32,termékek!$A$8:$A$60,1,0)</f>
        <v>210931239</v>
      </c>
      <c r="D32" t="s">
        <v>149</v>
      </c>
      <c r="E32" t="s">
        <v>148</v>
      </c>
      <c r="F32" t="s">
        <v>162</v>
      </c>
      <c r="G32" t="s">
        <v>50</v>
      </c>
      <c r="J32">
        <v>27.59</v>
      </c>
      <c r="K32">
        <v>138000</v>
      </c>
      <c r="L32">
        <v>144072</v>
      </c>
      <c r="M32">
        <v>152315</v>
      </c>
      <c r="N32">
        <v>5521.42</v>
      </c>
      <c r="O32" t="s">
        <v>163</v>
      </c>
      <c r="P32">
        <v>0</v>
      </c>
      <c r="Q32">
        <v>0</v>
      </c>
      <c r="R32">
        <v>152315</v>
      </c>
      <c r="T32">
        <v>0</v>
      </c>
      <c r="U32">
        <v>0</v>
      </c>
      <c r="V32">
        <v>152315</v>
      </c>
      <c r="Z32" t="s">
        <v>169</v>
      </c>
      <c r="AA32">
        <v>100</v>
      </c>
      <c r="AB32">
        <v>151715</v>
      </c>
      <c r="AC32">
        <v>600</v>
      </c>
      <c r="AD32" t="s">
        <v>170</v>
      </c>
      <c r="AE32" t="s">
        <v>165</v>
      </c>
      <c r="AF32">
        <v>50505</v>
      </c>
      <c r="AG32">
        <v>333</v>
      </c>
      <c r="AH32" t="s">
        <v>179</v>
      </c>
      <c r="AI32" t="s">
        <v>179</v>
      </c>
    </row>
    <row r="33" spans="1:35" x14ac:dyDescent="0.3">
      <c r="A33">
        <v>210931247</v>
      </c>
      <c r="B33" t="s">
        <v>147</v>
      </c>
      <c r="C33">
        <f>VLOOKUP(A33,termékek!$A$8:$A$60,1,0)</f>
        <v>210931247</v>
      </c>
      <c r="D33" t="s">
        <v>146</v>
      </c>
      <c r="E33" t="s">
        <v>145</v>
      </c>
      <c r="F33" t="s">
        <v>162</v>
      </c>
      <c r="G33" t="s">
        <v>50</v>
      </c>
      <c r="J33">
        <v>27.59</v>
      </c>
      <c r="K33">
        <v>137400</v>
      </c>
      <c r="L33">
        <v>143445.6</v>
      </c>
      <c r="M33">
        <v>151658</v>
      </c>
      <c r="N33">
        <v>5497.6</v>
      </c>
      <c r="O33" t="s">
        <v>163</v>
      </c>
      <c r="P33">
        <v>0</v>
      </c>
      <c r="Q33">
        <v>0</v>
      </c>
      <c r="R33">
        <v>151658</v>
      </c>
      <c r="T33">
        <v>0</v>
      </c>
      <c r="U33">
        <v>0</v>
      </c>
      <c r="V33">
        <v>151658</v>
      </c>
      <c r="Z33" t="s">
        <v>169</v>
      </c>
      <c r="AA33">
        <v>100</v>
      </c>
      <c r="AB33">
        <v>151358</v>
      </c>
      <c r="AC33">
        <v>300</v>
      </c>
      <c r="AD33" t="s">
        <v>170</v>
      </c>
      <c r="AE33" t="s">
        <v>165</v>
      </c>
      <c r="AF33">
        <v>50505</v>
      </c>
      <c r="AG33">
        <v>333</v>
      </c>
      <c r="AH33" t="s">
        <v>179</v>
      </c>
      <c r="AI33" t="s">
        <v>179</v>
      </c>
    </row>
    <row r="34" spans="1:35" x14ac:dyDescent="0.3">
      <c r="A34">
        <v>210392451</v>
      </c>
      <c r="B34" t="s">
        <v>120</v>
      </c>
      <c r="C34">
        <f>VLOOKUP(A34,termékek!$A$8:$A$60,1,0)</f>
        <v>210392451</v>
      </c>
      <c r="D34" t="s">
        <v>121</v>
      </c>
      <c r="E34" t="s">
        <v>122</v>
      </c>
      <c r="F34" t="s">
        <v>180</v>
      </c>
      <c r="G34" t="s">
        <v>123</v>
      </c>
      <c r="J34">
        <v>21.05</v>
      </c>
      <c r="K34">
        <v>210610</v>
      </c>
      <c r="L34">
        <v>219876.84</v>
      </c>
      <c r="M34">
        <v>231910</v>
      </c>
      <c r="N34">
        <v>0</v>
      </c>
      <c r="O34" t="s">
        <v>163</v>
      </c>
      <c r="P34">
        <v>0</v>
      </c>
      <c r="Q34">
        <v>0</v>
      </c>
      <c r="R34">
        <v>231910</v>
      </c>
      <c r="T34">
        <v>0</v>
      </c>
      <c r="U34">
        <v>0</v>
      </c>
      <c r="V34">
        <v>231910</v>
      </c>
      <c r="Z34" t="s">
        <v>169</v>
      </c>
      <c r="AA34">
        <v>100</v>
      </c>
      <c r="AB34">
        <v>230410</v>
      </c>
      <c r="AC34">
        <v>1500</v>
      </c>
      <c r="AD34" t="s">
        <v>172</v>
      </c>
      <c r="AE34" t="s">
        <v>165</v>
      </c>
      <c r="AF34">
        <v>50505</v>
      </c>
      <c r="AG34">
        <v>333</v>
      </c>
      <c r="AH34" t="s">
        <v>181</v>
      </c>
      <c r="AI34" t="s">
        <v>182</v>
      </c>
    </row>
    <row r="35" spans="1:35" x14ac:dyDescent="0.3">
      <c r="A35">
        <v>210390988</v>
      </c>
      <c r="B35" t="s">
        <v>125</v>
      </c>
      <c r="C35">
        <f>VLOOKUP(A35,termékek!$A$8:$A$60,1,0)</f>
        <v>210390988</v>
      </c>
      <c r="D35" t="s">
        <v>126</v>
      </c>
      <c r="E35" t="s">
        <v>127</v>
      </c>
      <c r="F35" t="s">
        <v>183</v>
      </c>
      <c r="G35" t="s">
        <v>128</v>
      </c>
      <c r="H35">
        <v>844</v>
      </c>
      <c r="J35">
        <v>30</v>
      </c>
      <c r="K35">
        <v>289820</v>
      </c>
      <c r="L35">
        <v>302572.08</v>
      </c>
      <c r="M35">
        <v>318740</v>
      </c>
      <c r="N35">
        <v>0</v>
      </c>
      <c r="O35" t="s">
        <v>163</v>
      </c>
      <c r="P35">
        <v>0</v>
      </c>
      <c r="Q35">
        <v>0</v>
      </c>
      <c r="R35">
        <v>318740</v>
      </c>
      <c r="T35">
        <v>0</v>
      </c>
      <c r="U35">
        <v>0</v>
      </c>
      <c r="V35">
        <v>318740</v>
      </c>
      <c r="Z35" t="s">
        <v>169</v>
      </c>
      <c r="AA35">
        <v>100</v>
      </c>
      <c r="AB35">
        <v>317240</v>
      </c>
      <c r="AC35">
        <v>1500</v>
      </c>
      <c r="AD35" t="s">
        <v>172</v>
      </c>
      <c r="AE35" t="s">
        <v>165</v>
      </c>
      <c r="AF35">
        <v>50505</v>
      </c>
      <c r="AG35">
        <v>333</v>
      </c>
      <c r="AH35" t="s">
        <v>129</v>
      </c>
      <c r="AI35" t="s">
        <v>184</v>
      </c>
    </row>
    <row r="36" spans="1:35" x14ac:dyDescent="0.3">
      <c r="A36">
        <v>210390483</v>
      </c>
      <c r="B36" t="s">
        <v>130</v>
      </c>
      <c r="C36">
        <f>VLOOKUP(A36,termékek!$A$8:$A$60,1,0)</f>
        <v>210390483</v>
      </c>
      <c r="D36" t="s">
        <v>131</v>
      </c>
      <c r="E36" t="s">
        <v>132</v>
      </c>
      <c r="F36" t="s">
        <v>183</v>
      </c>
      <c r="G36" t="s">
        <v>128</v>
      </c>
      <c r="J36">
        <v>30</v>
      </c>
      <c r="K36">
        <v>289820</v>
      </c>
      <c r="L36">
        <v>302572.08</v>
      </c>
      <c r="M36">
        <v>318740</v>
      </c>
      <c r="N36">
        <v>0</v>
      </c>
      <c r="O36" t="s">
        <v>163</v>
      </c>
      <c r="P36">
        <v>0</v>
      </c>
      <c r="Q36">
        <v>0</v>
      </c>
      <c r="R36">
        <v>318740</v>
      </c>
      <c r="T36">
        <v>0</v>
      </c>
      <c r="U36">
        <v>0</v>
      </c>
      <c r="V36">
        <v>318740</v>
      </c>
      <c r="Z36" t="s">
        <v>169</v>
      </c>
      <c r="AA36">
        <v>100</v>
      </c>
      <c r="AB36">
        <v>317240</v>
      </c>
      <c r="AC36">
        <v>1500</v>
      </c>
      <c r="AD36" t="s">
        <v>172</v>
      </c>
      <c r="AE36" t="s">
        <v>165</v>
      </c>
      <c r="AF36">
        <v>50505</v>
      </c>
      <c r="AG36">
        <v>333</v>
      </c>
      <c r="AH36" t="s">
        <v>129</v>
      </c>
      <c r="AI36" t="s">
        <v>184</v>
      </c>
    </row>
    <row r="37" spans="1:35" x14ac:dyDescent="0.3">
      <c r="A37">
        <v>210816049</v>
      </c>
      <c r="B37" t="s">
        <v>0</v>
      </c>
      <c r="C37">
        <f>VLOOKUP(A37,termékek!$A$8:$A$60,1,0)</f>
        <v>210816049</v>
      </c>
      <c r="D37" t="s">
        <v>1</v>
      </c>
      <c r="E37" t="s">
        <v>2</v>
      </c>
      <c r="F37" t="s">
        <v>208</v>
      </c>
      <c r="G37" t="s">
        <v>3</v>
      </c>
      <c r="J37">
        <v>14.29</v>
      </c>
      <c r="K37">
        <v>78523</v>
      </c>
      <c r="L37">
        <v>81978.009999999995</v>
      </c>
      <c r="M37">
        <v>87116</v>
      </c>
      <c r="N37">
        <v>6098.12</v>
      </c>
      <c r="O37" t="s">
        <v>163</v>
      </c>
      <c r="P37">
        <v>0</v>
      </c>
      <c r="Q37">
        <v>0</v>
      </c>
      <c r="R37">
        <v>87116</v>
      </c>
      <c r="T37">
        <v>0</v>
      </c>
      <c r="U37">
        <v>0</v>
      </c>
      <c r="V37">
        <v>87116</v>
      </c>
      <c r="Z37" t="s">
        <v>169</v>
      </c>
      <c r="AA37">
        <v>100</v>
      </c>
      <c r="AB37">
        <v>86516</v>
      </c>
      <c r="AC37">
        <v>600</v>
      </c>
      <c r="AD37" t="s">
        <v>172</v>
      </c>
      <c r="AE37" t="s">
        <v>165</v>
      </c>
      <c r="AF37">
        <v>50505</v>
      </c>
      <c r="AG37">
        <v>333</v>
      </c>
      <c r="AH37" t="s">
        <v>4</v>
      </c>
      <c r="AI37" t="s">
        <v>209</v>
      </c>
    </row>
    <row r="38" spans="1:35" x14ac:dyDescent="0.3">
      <c r="A38">
        <v>210785175</v>
      </c>
      <c r="B38" t="s">
        <v>5</v>
      </c>
      <c r="C38">
        <f>VLOOKUP(A38,termékek!$A$8:$A$60,1,0)</f>
        <v>210785175</v>
      </c>
      <c r="D38" t="s">
        <v>6</v>
      </c>
      <c r="E38" t="s">
        <v>7</v>
      </c>
      <c r="F38" t="s">
        <v>208</v>
      </c>
      <c r="G38" t="s">
        <v>3</v>
      </c>
      <c r="J38">
        <v>28.57</v>
      </c>
      <c r="K38">
        <v>157500</v>
      </c>
      <c r="L38">
        <v>164430</v>
      </c>
      <c r="M38">
        <v>173691</v>
      </c>
      <c r="N38">
        <v>6079.19</v>
      </c>
      <c r="O38" t="s">
        <v>163</v>
      </c>
      <c r="P38">
        <v>0</v>
      </c>
      <c r="Q38">
        <v>0</v>
      </c>
      <c r="R38">
        <v>173691</v>
      </c>
      <c r="T38">
        <v>0</v>
      </c>
      <c r="U38">
        <v>0</v>
      </c>
      <c r="V38">
        <v>173691</v>
      </c>
      <c r="Z38" t="s">
        <v>169</v>
      </c>
      <c r="AA38">
        <v>100</v>
      </c>
      <c r="AB38">
        <v>173091</v>
      </c>
      <c r="AC38">
        <v>600</v>
      </c>
      <c r="AD38" t="s">
        <v>172</v>
      </c>
      <c r="AE38" t="s">
        <v>165</v>
      </c>
      <c r="AF38">
        <v>50505</v>
      </c>
      <c r="AG38">
        <v>333</v>
      </c>
      <c r="AH38" t="s">
        <v>4</v>
      </c>
      <c r="AI38" t="s">
        <v>209</v>
      </c>
    </row>
    <row r="39" spans="1:35" x14ac:dyDescent="0.3">
      <c r="A39">
        <v>210785191</v>
      </c>
      <c r="B39" t="s">
        <v>8</v>
      </c>
      <c r="C39">
        <f>VLOOKUP(A39,termékek!$A$8:$A$60,1,0)</f>
        <v>210785191</v>
      </c>
      <c r="D39" t="s">
        <v>9</v>
      </c>
      <c r="E39" t="s">
        <v>10</v>
      </c>
      <c r="F39" t="s">
        <v>208</v>
      </c>
      <c r="G39" t="s">
        <v>3</v>
      </c>
      <c r="J39">
        <v>28.57</v>
      </c>
      <c r="K39">
        <v>157500</v>
      </c>
      <c r="L39">
        <v>164430</v>
      </c>
      <c r="M39">
        <v>173691</v>
      </c>
      <c r="N39">
        <v>6079.19</v>
      </c>
      <c r="O39" t="s">
        <v>163</v>
      </c>
      <c r="P39">
        <v>0</v>
      </c>
      <c r="Q39">
        <v>0</v>
      </c>
      <c r="R39">
        <v>173691</v>
      </c>
      <c r="T39">
        <v>0</v>
      </c>
      <c r="U39">
        <v>0</v>
      </c>
      <c r="V39">
        <v>173691</v>
      </c>
      <c r="Z39" t="s">
        <v>169</v>
      </c>
      <c r="AA39">
        <v>100</v>
      </c>
      <c r="AB39">
        <v>173091</v>
      </c>
      <c r="AC39">
        <v>600</v>
      </c>
      <c r="AD39" t="s">
        <v>172</v>
      </c>
      <c r="AE39" t="s">
        <v>165</v>
      </c>
      <c r="AF39">
        <v>50505</v>
      </c>
      <c r="AG39">
        <v>333</v>
      </c>
      <c r="AH39" t="s">
        <v>4</v>
      </c>
      <c r="AI39" t="s">
        <v>209</v>
      </c>
    </row>
    <row r="40" spans="1:35" x14ac:dyDescent="0.3">
      <c r="A40">
        <v>210552522</v>
      </c>
      <c r="B40" t="s">
        <v>11</v>
      </c>
      <c r="C40">
        <f>VLOOKUP(A40,termékek!$A$8:$A$60,1,0)</f>
        <v>210552522</v>
      </c>
      <c r="D40" t="s">
        <v>12</v>
      </c>
      <c r="E40" t="s">
        <v>13</v>
      </c>
      <c r="F40" t="s">
        <v>208</v>
      </c>
      <c r="G40" t="s">
        <v>3</v>
      </c>
      <c r="J40">
        <v>5.71</v>
      </c>
      <c r="K40">
        <v>49850</v>
      </c>
      <c r="L40">
        <v>52043.4</v>
      </c>
      <c r="M40">
        <v>55685</v>
      </c>
      <c r="N40">
        <v>9744.8799999999992</v>
      </c>
      <c r="O40" t="s">
        <v>163</v>
      </c>
      <c r="P40">
        <v>0</v>
      </c>
      <c r="Q40">
        <v>0</v>
      </c>
      <c r="R40">
        <v>55685</v>
      </c>
      <c r="T40">
        <v>0</v>
      </c>
      <c r="U40">
        <v>0</v>
      </c>
      <c r="V40">
        <v>55685</v>
      </c>
      <c r="Z40" t="s">
        <v>169</v>
      </c>
      <c r="AA40">
        <v>100</v>
      </c>
      <c r="AB40">
        <v>54185</v>
      </c>
      <c r="AC40">
        <v>1500</v>
      </c>
      <c r="AD40" t="s">
        <v>172</v>
      </c>
      <c r="AE40" t="s">
        <v>165</v>
      </c>
      <c r="AF40">
        <v>50505</v>
      </c>
      <c r="AG40">
        <v>333</v>
      </c>
      <c r="AH40" t="s">
        <v>210</v>
      </c>
      <c r="AI40" t="s">
        <v>211</v>
      </c>
    </row>
    <row r="41" spans="1:35" x14ac:dyDescent="0.3">
      <c r="A41">
        <v>210224446</v>
      </c>
      <c r="B41" t="s">
        <v>15</v>
      </c>
      <c r="C41">
        <f>VLOOKUP(A41,termékek!$A$8:$A$60,1,0)</f>
        <v>210224446</v>
      </c>
      <c r="D41" t="s">
        <v>16</v>
      </c>
      <c r="E41" t="s">
        <v>17</v>
      </c>
      <c r="F41" t="s">
        <v>208</v>
      </c>
      <c r="G41" t="s">
        <v>3</v>
      </c>
      <c r="J41">
        <v>14.29</v>
      </c>
      <c r="K41">
        <v>124640</v>
      </c>
      <c r="L41">
        <v>130124.16</v>
      </c>
      <c r="M41">
        <v>137670</v>
      </c>
      <c r="N41">
        <v>9636.9</v>
      </c>
      <c r="O41" t="s">
        <v>163</v>
      </c>
      <c r="P41">
        <v>0</v>
      </c>
      <c r="Q41">
        <v>0</v>
      </c>
      <c r="R41">
        <v>137670</v>
      </c>
      <c r="T41">
        <v>0</v>
      </c>
      <c r="U41">
        <v>0</v>
      </c>
      <c r="V41">
        <v>137670</v>
      </c>
      <c r="Z41" t="s">
        <v>169</v>
      </c>
      <c r="AA41">
        <v>100</v>
      </c>
      <c r="AB41">
        <v>136170</v>
      </c>
      <c r="AC41">
        <v>1500</v>
      </c>
      <c r="AD41" t="s">
        <v>172</v>
      </c>
      <c r="AE41" t="s">
        <v>165</v>
      </c>
      <c r="AF41">
        <v>50505</v>
      </c>
      <c r="AG41">
        <v>333</v>
      </c>
      <c r="AH41" t="s">
        <v>210</v>
      </c>
      <c r="AI41" t="s">
        <v>211</v>
      </c>
    </row>
    <row r="42" spans="1:35" x14ac:dyDescent="0.3">
      <c r="A42">
        <v>210181826</v>
      </c>
      <c r="B42" t="s">
        <v>18</v>
      </c>
      <c r="C42">
        <f>VLOOKUP(A42,termékek!$A$8:$A$60,1,0)</f>
        <v>210181826</v>
      </c>
      <c r="D42" t="s">
        <v>19</v>
      </c>
      <c r="E42" t="s">
        <v>20</v>
      </c>
      <c r="F42" t="s">
        <v>208</v>
      </c>
      <c r="G42" t="s">
        <v>3</v>
      </c>
      <c r="J42">
        <v>14.29</v>
      </c>
      <c r="K42">
        <v>124640</v>
      </c>
      <c r="L42">
        <v>130124.16</v>
      </c>
      <c r="M42">
        <v>137670</v>
      </c>
      <c r="N42">
        <v>9636.9</v>
      </c>
      <c r="O42" t="s">
        <v>163</v>
      </c>
      <c r="P42">
        <v>0</v>
      </c>
      <c r="Q42">
        <v>0</v>
      </c>
      <c r="R42">
        <v>137670</v>
      </c>
      <c r="T42">
        <v>0</v>
      </c>
      <c r="U42">
        <v>0</v>
      </c>
      <c r="V42">
        <v>137670</v>
      </c>
      <c r="Z42" t="s">
        <v>169</v>
      </c>
      <c r="AA42">
        <v>100</v>
      </c>
      <c r="AB42">
        <v>136170</v>
      </c>
      <c r="AC42">
        <v>1500</v>
      </c>
      <c r="AD42" t="s">
        <v>172</v>
      </c>
      <c r="AE42" t="s">
        <v>165</v>
      </c>
      <c r="AF42">
        <v>50505</v>
      </c>
      <c r="AG42">
        <v>333</v>
      </c>
      <c r="AH42" t="s">
        <v>210</v>
      </c>
      <c r="AI42" t="s">
        <v>211</v>
      </c>
    </row>
    <row r="43" spans="1:35" x14ac:dyDescent="0.3">
      <c r="A43">
        <v>210224462</v>
      </c>
      <c r="B43" t="s">
        <v>21</v>
      </c>
      <c r="C43">
        <f>VLOOKUP(A43,termékek!$A$8:$A$60,1,0)</f>
        <v>210224462</v>
      </c>
      <c r="D43" t="s">
        <v>22</v>
      </c>
      <c r="E43" t="s">
        <v>23</v>
      </c>
      <c r="F43" t="s">
        <v>208</v>
      </c>
      <c r="G43" t="s">
        <v>3</v>
      </c>
      <c r="J43">
        <v>28.57</v>
      </c>
      <c r="K43">
        <v>250000</v>
      </c>
      <c r="L43">
        <v>261000</v>
      </c>
      <c r="M43">
        <v>275090</v>
      </c>
      <c r="N43">
        <v>9628.15</v>
      </c>
      <c r="O43" t="s">
        <v>163</v>
      </c>
      <c r="P43">
        <v>0</v>
      </c>
      <c r="Q43">
        <v>0</v>
      </c>
      <c r="R43">
        <v>275090</v>
      </c>
      <c r="T43">
        <v>0</v>
      </c>
      <c r="U43">
        <v>0</v>
      </c>
      <c r="V43">
        <v>275090</v>
      </c>
      <c r="Z43" t="s">
        <v>169</v>
      </c>
      <c r="AA43">
        <v>100</v>
      </c>
      <c r="AB43">
        <v>273590</v>
      </c>
      <c r="AC43">
        <v>1500</v>
      </c>
      <c r="AD43" t="s">
        <v>172</v>
      </c>
      <c r="AE43" t="s">
        <v>165</v>
      </c>
      <c r="AF43">
        <v>50505</v>
      </c>
      <c r="AG43">
        <v>333</v>
      </c>
      <c r="AH43" t="s">
        <v>210</v>
      </c>
      <c r="AI43" t="s">
        <v>211</v>
      </c>
    </row>
    <row r="44" spans="1:35" x14ac:dyDescent="0.3">
      <c r="A44">
        <v>210383313</v>
      </c>
      <c r="B44" t="s">
        <v>24</v>
      </c>
      <c r="C44">
        <f>VLOOKUP(A44,termékek!$A$8:$A$60,1,0)</f>
        <v>210383313</v>
      </c>
      <c r="D44" t="s">
        <v>25</v>
      </c>
      <c r="E44" t="s">
        <v>26</v>
      </c>
      <c r="F44" t="s">
        <v>208</v>
      </c>
      <c r="G44" t="s">
        <v>3</v>
      </c>
      <c r="J44">
        <v>28.57</v>
      </c>
      <c r="K44">
        <v>250000</v>
      </c>
      <c r="L44">
        <v>261000</v>
      </c>
      <c r="M44">
        <v>275090</v>
      </c>
      <c r="N44">
        <v>9628.15</v>
      </c>
      <c r="O44" t="s">
        <v>163</v>
      </c>
      <c r="P44">
        <v>0</v>
      </c>
      <c r="Q44">
        <v>0</v>
      </c>
      <c r="R44">
        <v>275090</v>
      </c>
      <c r="T44">
        <v>0</v>
      </c>
      <c r="U44">
        <v>0</v>
      </c>
      <c r="V44">
        <v>275090</v>
      </c>
      <c r="Z44" t="s">
        <v>169</v>
      </c>
      <c r="AA44">
        <v>100</v>
      </c>
      <c r="AB44">
        <v>273590</v>
      </c>
      <c r="AC44">
        <v>1500</v>
      </c>
      <c r="AD44" t="s">
        <v>172</v>
      </c>
      <c r="AE44" t="s">
        <v>165</v>
      </c>
      <c r="AF44">
        <v>50505</v>
      </c>
      <c r="AG44">
        <v>333</v>
      </c>
      <c r="AH44" t="s">
        <v>210</v>
      </c>
      <c r="AI44" t="s">
        <v>211</v>
      </c>
    </row>
    <row r="45" spans="1:35" x14ac:dyDescent="0.3">
      <c r="A45">
        <v>210816099</v>
      </c>
      <c r="B45" t="s">
        <v>27</v>
      </c>
      <c r="C45">
        <f>VLOOKUP(A45,termékek!$A$8:$A$60,1,0)</f>
        <v>210816099</v>
      </c>
      <c r="D45" t="s">
        <v>28</v>
      </c>
      <c r="E45" t="s">
        <v>29</v>
      </c>
      <c r="F45" t="s">
        <v>208</v>
      </c>
      <c r="G45" t="s">
        <v>3</v>
      </c>
      <c r="J45">
        <v>14.29</v>
      </c>
      <c r="K45">
        <v>87248</v>
      </c>
      <c r="L45">
        <v>91086.91</v>
      </c>
      <c r="M45">
        <v>96681</v>
      </c>
      <c r="N45">
        <v>6767.67</v>
      </c>
      <c r="O45" t="s">
        <v>163</v>
      </c>
      <c r="P45">
        <v>0</v>
      </c>
      <c r="Q45">
        <v>0</v>
      </c>
      <c r="R45">
        <v>96681</v>
      </c>
      <c r="T45">
        <v>0</v>
      </c>
      <c r="U45">
        <v>0</v>
      </c>
      <c r="V45">
        <v>96681</v>
      </c>
      <c r="Z45" t="s">
        <v>169</v>
      </c>
      <c r="AA45">
        <v>100</v>
      </c>
      <c r="AB45">
        <v>96081</v>
      </c>
      <c r="AC45">
        <v>600</v>
      </c>
      <c r="AD45" t="s">
        <v>172</v>
      </c>
      <c r="AE45" t="s">
        <v>165</v>
      </c>
      <c r="AF45">
        <v>50505</v>
      </c>
      <c r="AG45">
        <v>333</v>
      </c>
      <c r="AH45" t="s">
        <v>177</v>
      </c>
      <c r="AI45" t="s">
        <v>178</v>
      </c>
    </row>
    <row r="46" spans="1:35" x14ac:dyDescent="0.3">
      <c r="A46">
        <v>210816138</v>
      </c>
      <c r="B46" t="s">
        <v>31</v>
      </c>
      <c r="C46">
        <f>VLOOKUP(A46,termékek!$A$8:$A$60,1,0)</f>
        <v>210816138</v>
      </c>
      <c r="D46" t="s">
        <v>32</v>
      </c>
      <c r="E46" t="s">
        <v>7</v>
      </c>
      <c r="F46" t="s">
        <v>208</v>
      </c>
      <c r="G46" t="s">
        <v>3</v>
      </c>
      <c r="J46">
        <v>28.57</v>
      </c>
      <c r="K46">
        <v>175000</v>
      </c>
      <c r="L46">
        <v>182700</v>
      </c>
      <c r="M46">
        <v>192875</v>
      </c>
      <c r="N46">
        <v>6750.63</v>
      </c>
      <c r="O46" t="s">
        <v>163</v>
      </c>
      <c r="P46">
        <v>0</v>
      </c>
      <c r="Q46">
        <v>0</v>
      </c>
      <c r="R46">
        <v>192875</v>
      </c>
      <c r="T46">
        <v>0</v>
      </c>
      <c r="U46">
        <v>0</v>
      </c>
      <c r="V46">
        <v>192875</v>
      </c>
      <c r="Z46" t="s">
        <v>169</v>
      </c>
      <c r="AA46">
        <v>100</v>
      </c>
      <c r="AB46">
        <v>192275</v>
      </c>
      <c r="AC46">
        <v>600</v>
      </c>
      <c r="AD46" t="s">
        <v>172</v>
      </c>
      <c r="AE46" t="s">
        <v>165</v>
      </c>
      <c r="AF46">
        <v>50505</v>
      </c>
      <c r="AG46">
        <v>333</v>
      </c>
      <c r="AH46" t="s">
        <v>177</v>
      </c>
      <c r="AI46" t="s">
        <v>178</v>
      </c>
    </row>
    <row r="47" spans="1:35" x14ac:dyDescent="0.3">
      <c r="A47">
        <v>210816170</v>
      </c>
      <c r="B47" t="s">
        <v>33</v>
      </c>
      <c r="C47">
        <f>VLOOKUP(A47,termékek!$A$8:$A$60,1,0)</f>
        <v>210816170</v>
      </c>
      <c r="D47" t="s">
        <v>34</v>
      </c>
      <c r="E47" t="s">
        <v>10</v>
      </c>
      <c r="F47" t="s">
        <v>208</v>
      </c>
      <c r="G47" t="s">
        <v>3</v>
      </c>
      <c r="J47">
        <v>28.57</v>
      </c>
      <c r="K47">
        <v>175000</v>
      </c>
      <c r="L47">
        <v>182700</v>
      </c>
      <c r="M47">
        <v>192875</v>
      </c>
      <c r="N47">
        <v>6750.63</v>
      </c>
      <c r="O47" t="s">
        <v>163</v>
      </c>
      <c r="P47">
        <v>0</v>
      </c>
      <c r="Q47">
        <v>0</v>
      </c>
      <c r="R47">
        <v>192875</v>
      </c>
      <c r="T47">
        <v>0</v>
      </c>
      <c r="U47">
        <v>0</v>
      </c>
      <c r="V47">
        <v>192875</v>
      </c>
      <c r="Z47" t="s">
        <v>169</v>
      </c>
      <c r="AA47">
        <v>100</v>
      </c>
      <c r="AB47">
        <v>192275</v>
      </c>
      <c r="AC47">
        <v>600</v>
      </c>
      <c r="AD47" t="s">
        <v>172</v>
      </c>
      <c r="AE47" t="s">
        <v>165</v>
      </c>
      <c r="AF47">
        <v>50505</v>
      </c>
      <c r="AG47">
        <v>333</v>
      </c>
      <c r="AH47" t="s">
        <v>177</v>
      </c>
      <c r="AI47" t="s">
        <v>178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termékek</vt:lpstr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cp:lastPrinted>2022-11-11T10:00:08Z</cp:lastPrinted>
  <dcterms:created xsi:type="dcterms:W3CDTF">2022-10-25T10:58:57Z</dcterms:created>
  <dcterms:modified xsi:type="dcterms:W3CDTF">2025-07-02T11:20:47Z</dcterms:modified>
</cp:coreProperties>
</file>