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0" yWindow="-195" windowWidth="27795" windowHeight="11445" tabRatio="603"/>
  </bookViews>
  <sheets>
    <sheet name="Munka2" sheetId="2" r:id="rId1"/>
    <sheet name="pupha" sheetId="1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E42" i="2"/>
  <c r="E41"/>
  <c r="E40"/>
  <c r="E39"/>
  <c r="E48"/>
  <c r="E47"/>
  <c r="E46"/>
  <c r="E45"/>
  <c r="E44"/>
  <c r="E43"/>
  <c r="E34"/>
  <c r="E33"/>
  <c r="E32"/>
  <c r="E31"/>
  <c r="E30"/>
  <c r="E29"/>
  <c r="E28"/>
  <c r="E27"/>
  <c r="E26"/>
  <c r="E12"/>
  <c r="E13"/>
  <c r="E14"/>
  <c r="E15"/>
  <c r="E16"/>
  <c r="E17"/>
  <c r="E18"/>
  <c r="E19"/>
  <c r="E20"/>
  <c r="E21"/>
  <c r="E11"/>
  <c r="H40"/>
  <c r="H41"/>
  <c r="H42"/>
  <c r="A27" l="1"/>
  <c r="H27" s="1"/>
  <c r="I27" s="1"/>
  <c r="A26"/>
  <c r="C26" s="1"/>
  <c r="F48"/>
  <c r="F47"/>
  <c r="F46"/>
  <c r="F45"/>
  <c r="F44"/>
  <c r="F43"/>
  <c r="F42"/>
  <c r="F41"/>
  <c r="F40"/>
  <c r="F39"/>
  <c r="F33"/>
  <c r="F32"/>
  <c r="F34"/>
  <c r="F30"/>
  <c r="F31"/>
  <c r="F12"/>
  <c r="F15"/>
  <c r="F16"/>
  <c r="F18"/>
  <c r="F19"/>
  <c r="F20"/>
  <c r="F17"/>
  <c r="F14"/>
  <c r="F13"/>
  <c r="F21"/>
  <c r="F11"/>
  <c r="D26" l="1"/>
  <c r="K26" s="1"/>
  <c r="H26"/>
  <c r="C27"/>
  <c r="A11"/>
  <c r="C11" s="1"/>
  <c r="D11" s="1"/>
  <c r="A12"/>
  <c r="C12" s="1"/>
  <c r="A48"/>
  <c r="C48" s="1"/>
  <c r="A47"/>
  <c r="A46"/>
  <c r="C46" s="1"/>
  <c r="A45"/>
  <c r="A44"/>
  <c r="A43"/>
  <c r="A42"/>
  <c r="I42" s="1"/>
  <c r="A41"/>
  <c r="C41" s="1"/>
  <c r="A40"/>
  <c r="A39"/>
  <c r="C39" s="1"/>
  <c r="A33"/>
  <c r="C33" s="1"/>
  <c r="A32"/>
  <c r="C32" s="1"/>
  <c r="C34"/>
  <c r="A30"/>
  <c r="C30" s="1"/>
  <c r="A31"/>
  <c r="A29"/>
  <c r="H29" s="1"/>
  <c r="I29" s="1"/>
  <c r="A28"/>
  <c r="A21"/>
  <c r="A13"/>
  <c r="H13" s="1"/>
  <c r="I13" s="1"/>
  <c r="A14"/>
  <c r="C14" s="1"/>
  <c r="A17"/>
  <c r="A20"/>
  <c r="A19"/>
  <c r="A18"/>
  <c r="C18" s="1"/>
  <c r="A16"/>
  <c r="A15"/>
  <c r="D41" l="1"/>
  <c r="D48"/>
  <c r="D34"/>
  <c r="K34" s="1"/>
  <c r="K33"/>
  <c r="D33"/>
  <c r="D46"/>
  <c r="K46" s="1"/>
  <c r="C43"/>
  <c r="D43" s="1"/>
  <c r="D32"/>
  <c r="K32" s="1"/>
  <c r="K27"/>
  <c r="D27"/>
  <c r="D30"/>
  <c r="K30" s="1"/>
  <c r="C45"/>
  <c r="D45" s="1"/>
  <c r="K45" s="1"/>
  <c r="I40"/>
  <c r="C40"/>
  <c r="D40" s="1"/>
  <c r="C44"/>
  <c r="D44" s="1"/>
  <c r="C15"/>
  <c r="D15" s="1"/>
  <c r="K15" s="1"/>
  <c r="C47"/>
  <c r="D47" s="1"/>
  <c r="K47" s="1"/>
  <c r="C42"/>
  <c r="D42" s="1"/>
  <c r="K42" s="1"/>
  <c r="D18"/>
  <c r="K18" s="1"/>
  <c r="D14"/>
  <c r="K14" s="1"/>
  <c r="D12"/>
  <c r="K12" s="1"/>
  <c r="K43"/>
  <c r="H12"/>
  <c r="I12" s="1"/>
  <c r="C17"/>
  <c r="C21"/>
  <c r="C31"/>
  <c r="H11"/>
  <c r="I11" s="1"/>
  <c r="C16"/>
  <c r="C20"/>
  <c r="K44"/>
  <c r="H14"/>
  <c r="I14" s="1"/>
  <c r="H28"/>
  <c r="I28" s="1"/>
  <c r="K41"/>
  <c r="C19"/>
  <c r="C13"/>
  <c r="C28"/>
  <c r="C29"/>
  <c r="K40"/>
  <c r="K11"/>
  <c r="D39"/>
  <c r="K39" s="1"/>
  <c r="K48"/>
  <c r="H39"/>
  <c r="I39" s="1"/>
  <c r="I41"/>
  <c r="G45" l="1"/>
  <c r="H45" s="1"/>
  <c r="I45" s="1"/>
  <c r="G46"/>
  <c r="H46" s="1"/>
  <c r="I46" s="1"/>
  <c r="G47"/>
  <c r="H47" s="1"/>
  <c r="I47" s="1"/>
  <c r="G43"/>
  <c r="H43" s="1"/>
  <c r="I43" s="1"/>
  <c r="G48"/>
  <c r="H48" s="1"/>
  <c r="I48" s="1"/>
  <c r="G44"/>
  <c r="H44" s="1"/>
  <c r="I44" s="1"/>
  <c r="D28"/>
  <c r="K28" s="1"/>
  <c r="K31"/>
  <c r="D31"/>
  <c r="D29"/>
  <c r="K29" s="1"/>
  <c r="G17"/>
  <c r="H17" s="1"/>
  <c r="I17" s="1"/>
  <c r="G19"/>
  <c r="H19" s="1"/>
  <c r="I19" s="1"/>
  <c r="G20"/>
  <c r="H20" s="1"/>
  <c r="I20" s="1"/>
  <c r="G18"/>
  <c r="H18" s="1"/>
  <c r="I18" s="1"/>
  <c r="G15"/>
  <c r="H15" s="1"/>
  <c r="I15" s="1"/>
  <c r="G16"/>
  <c r="H16" s="1"/>
  <c r="I16" s="1"/>
  <c r="G21"/>
  <c r="H21" s="1"/>
  <c r="I21" s="1"/>
  <c r="D17"/>
  <c r="K17" s="1"/>
  <c r="K13"/>
  <c r="D13"/>
  <c r="D16"/>
  <c r="K16" s="1"/>
  <c r="D20"/>
  <c r="K20" s="1"/>
  <c r="D19"/>
  <c r="K19" s="1"/>
  <c r="D21"/>
  <c r="K21" s="1"/>
  <c r="J41"/>
  <c r="J47"/>
  <c r="J44"/>
  <c r="J48"/>
  <c r="J43"/>
  <c r="J42"/>
  <c r="J46"/>
  <c r="J40"/>
  <c r="J45"/>
  <c r="J39"/>
  <c r="J15"/>
  <c r="J19"/>
  <c r="J13"/>
  <c r="J18"/>
  <c r="J14"/>
  <c r="J12"/>
  <c r="J16"/>
  <c r="J17"/>
  <c r="J11"/>
  <c r="J20"/>
  <c r="J21"/>
  <c r="I26" l="1"/>
  <c r="J32" l="1"/>
  <c r="G34"/>
  <c r="H34" s="1"/>
  <c r="I34" s="1"/>
  <c r="J31"/>
  <c r="G31"/>
  <c r="J34"/>
  <c r="J30"/>
  <c r="G32"/>
  <c r="H32" s="1"/>
  <c r="I32" s="1"/>
  <c r="J33"/>
  <c r="G30"/>
  <c r="G33"/>
  <c r="H33" s="1"/>
  <c r="I33" s="1"/>
  <c r="H31"/>
  <c r="I31" s="1"/>
  <c r="J27"/>
  <c r="J26"/>
  <c r="J29"/>
  <c r="J28"/>
  <c r="H30"/>
  <c r="I30" s="1"/>
</calcChain>
</file>

<file path=xl/sharedStrings.xml><?xml version="1.0" encoding="utf-8"?>
<sst xmlns="http://schemas.openxmlformats.org/spreadsheetml/2006/main" count="712" uniqueCount="181">
  <si>
    <t>EU/1/14/946/008</t>
  </si>
  <si>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</si>
  <si>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</si>
  <si>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</si>
  <si>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</si>
  <si>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NOMIN</t>
  </si>
  <si>
    <t>BIOL</t>
  </si>
  <si>
    <t>8/a1</t>
  </si>
  <si>
    <t>Igen</t>
  </si>
  <si>
    <t>Pharmacenter Hungary Kft</t>
  </si>
  <si>
    <t>Accord Healthcare S.L.U.</t>
  </si>
  <si>
    <t>EU/1/14/946/017</t>
  </si>
  <si>
    <t>7x0,5ml előretöltött fecskendőben +7 alkoholos törlőkendő</t>
  </si>
  <si>
    <t>EU/1/14/946/014</t>
  </si>
  <si>
    <t>ACCOFIL 48 MILLIÓ E/0,5 ML OLDATOS INJEKCIÓ VAGY INFÚZIÓ ELŐRETÖLTÖTT FECSKENDŐBEN</t>
  </si>
  <si>
    <t>EU/1/14/946/018</t>
  </si>
  <si>
    <t>EU/1/18/1329/002</t>
  </si>
  <si>
    <t>FULPHILA 6 MG OLDATOS INJEKCIÓ ELŐRETÖLTÖTT FECSKENDŐBEN</t>
  </si>
  <si>
    <t>1x0,6ml előretöltött fecskendőben tűvédővel</t>
  </si>
  <si>
    <t>L03AA13</t>
  </si>
  <si>
    <t>pegfilgastrim</t>
  </si>
  <si>
    <t>8/a2</t>
  </si>
  <si>
    <t xml:space="preserve">Mylan EPD Korlátolt Felelősségű Társaság </t>
  </si>
  <si>
    <t>Mylan S.A.S.</t>
  </si>
  <si>
    <t>EU/1/19/1375/001</t>
  </si>
  <si>
    <t>GRASUSTEK 6 MG OLDATOS INJEKCIÓ ELŐRETÖLTÖTT FECSKENDŐBEN</t>
  </si>
  <si>
    <t>1x0,6ml előretöltött fecskendőben</t>
  </si>
  <si>
    <t>Aramis Pharma Kft.</t>
  </si>
  <si>
    <t>Juta Pharma GmbH</t>
  </si>
  <si>
    <t>EU/1/13/856/001</t>
  </si>
  <si>
    <t>LONQUEX 6 MG OLDATOS INJEKCIÓ</t>
  </si>
  <si>
    <t>1x előretöltött fecskendőben biztonsági tűvédővel</t>
  </si>
  <si>
    <t>L03AA14</t>
  </si>
  <si>
    <t>lipefilgrasztim</t>
  </si>
  <si>
    <t>TEVA Gyógyszergyár Zártkörűen Működő Részvénytársaság</t>
  </si>
  <si>
    <t>Teva B.V.</t>
  </si>
  <si>
    <t>EU/1/02/227/002</t>
  </si>
  <si>
    <t>NEULASTA 6 MG OLDATOS INJEKCIÓ</t>
  </si>
  <si>
    <t>1x előretöltött fecskendőben (buborékfólia nélkül)</t>
  </si>
  <si>
    <t>Amgen Gyógyszerkereskedelmi Kft.</t>
  </si>
  <si>
    <t>Amgen Europe BV</t>
  </si>
  <si>
    <t>EU/1/02/227/004</t>
  </si>
  <si>
    <t>1x előretöltött fecskendőben tűvédővel</t>
  </si>
  <si>
    <t>EU/1/10/631/005</t>
  </si>
  <si>
    <t>NIVESTIM 30 MILLIÓ EGYSÉG (300 MIKROGRAMM/0,5 ML) OLDATOS INJEKCIÓ/INFÚZIÓ</t>
  </si>
  <si>
    <t>5x0,5ml előretöltött fecskendőben</t>
  </si>
  <si>
    <t>Pfizer Kft.</t>
  </si>
  <si>
    <t>Pfizer Europe MA EEIG</t>
  </si>
  <si>
    <t>EU/1/10/631/008</t>
  </si>
  <si>
    <t>NIVESTIM 48 MILLIÓ EGYSÉG (480 MIKROGRAMM/0,5 ML) OLDATOS INJEKCIÓ/INFÚZIÓ</t>
  </si>
  <si>
    <t>EU/1/18/1313/001</t>
  </si>
  <si>
    <t>PELGRAZ 6 MG OLDATOS INJEKCIÓ ELŐRETÖLTÖTT FECSKENDŐBEN</t>
  </si>
  <si>
    <t>1x előretöltött fecskendőben (tűvédővel)+1 db alkoholos vattapamacs</t>
  </si>
  <si>
    <t>EU/1/18/1313/002</t>
  </si>
  <si>
    <t>PELGRAZ 6 MG OLDATOS INJEKCIÓ ELŐRETÖLTÖTT INJEKTORBAN</t>
  </si>
  <si>
    <t>1x előretöltött injektorban+1 alkoholos vattapamacs</t>
  </si>
  <si>
    <t>EU/1/18/1328/001</t>
  </si>
  <si>
    <t>PELMEG 6 MG OLDATOS INJEKCIÓ ELŐRETÖLTÖTT FECSKENDŐBEN</t>
  </si>
  <si>
    <t>Mundipharma Corporation (Ireland) Ltd.</t>
  </si>
  <si>
    <t>EU/1/08/444/010</t>
  </si>
  <si>
    <t>RATIOGRASTIM 30 MILLIÓ NE/0,5 ML OLDATOS INJEKCIÓ VAGY INFÚZIÓ</t>
  </si>
  <si>
    <t>5x0,5ml előretöltött fecskendőben biztonsági védőeszközzel</t>
  </si>
  <si>
    <t>ratiopharm GmbH</t>
  </si>
  <si>
    <t>EU/1/08/444/006</t>
  </si>
  <si>
    <t>RATIOGRASTIM 48 MILLIÓ NE/0,8 ML OLDATOS INJEKCIÓ VAGY INFÚZIÓ</t>
  </si>
  <si>
    <t>5x0,8ml előretöltött fecskendőben</t>
  </si>
  <si>
    <t>EU/1/08/444/012</t>
  </si>
  <si>
    <t>5x0,8ml előretöltött fecskendőben biztonsági védőeszközzel</t>
  </si>
  <si>
    <t>EU/1/08/495/003</t>
  </si>
  <si>
    <t>ZARZIO 30 MILLIÓ E/0,5 ML OLDATOS INJEKCIÓ VAGY INFÚZIÓ ELŐRETÖLTÖTT FECSKENDŐBEN</t>
  </si>
  <si>
    <t>Sandoz Hungária Kereskedelmi Kft.</t>
  </si>
  <si>
    <t>Sandoz Pharmaceuticals GmbH</t>
  </si>
  <si>
    <t>EU/1/08/495/007</t>
  </si>
  <si>
    <t>ZARZIO 48 MILLIÓ E/0,5 ML OLDATOS INJEKCIÓ VAGY INFÚZIÓ ELŐRETÖLTÖTT FECSKENDŐBEN</t>
  </si>
  <si>
    <t>EU/1/18/1327/001</t>
  </si>
  <si>
    <t>ZIEXTENZO 6 MG OLDATOS INJEKCIÓ ELŐRETÖLTÖTT FECSKENDŐBEN</t>
  </si>
  <si>
    <t>TTT-kód</t>
  </si>
  <si>
    <t>Nyilvántartási szám</t>
  </si>
  <si>
    <t>Készítmény megnevezése</t>
  </si>
  <si>
    <t>Kiszerelési egység</t>
  </si>
  <si>
    <t>ATC-kód</t>
  </si>
  <si>
    <t>Hatóanyag</t>
  </si>
  <si>
    <t>Egyen-értékűségi csoport</t>
  </si>
  <si>
    <t>Egyenértékű, de nem helyettesíthető</t>
  </si>
  <si>
    <t>Terápiás napok száma (DOT)</t>
  </si>
  <si>
    <t>Termelői ár (Ft)</t>
  </si>
  <si>
    <t>Nagykeres-kedelmi ár (Ft)</t>
  </si>
  <si>
    <t>Bruttó fogyasztói ár (Ft)</t>
  </si>
  <si>
    <t>Napi terápiás költség (Ft)</t>
  </si>
  <si>
    <t>Normatív támogatási technika</t>
  </si>
  <si>
    <t>Normatív támogatási kategória (%)</t>
  </si>
  <si>
    <t>Normatív támogatási összeg (Ft)</t>
  </si>
  <si>
    <t>Térítési díj normatív támogatás esetén (Ft)</t>
  </si>
  <si>
    <t>Emelt támogatási technika</t>
  </si>
  <si>
    <t>Emelt támogatási kategória (%)</t>
  </si>
  <si>
    <t>Emelt támogatási összeg (Ft)</t>
  </si>
  <si>
    <t>Térítési díj emelt támogatás esetén (Ft)</t>
  </si>
  <si>
    <t>Indikációs pont - Eü50</t>
  </si>
  <si>
    <t>Indikációs pont - Eü70</t>
  </si>
  <si>
    <t>Indikációs pont - Eü90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</si>
  <si>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</si>
  <si>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</si>
  <si>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</si>
  <si>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</si>
  <si>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</si>
  <si>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Közgyógyon kiváltható-e</t>
  </si>
  <si>
    <t>Besorolás</t>
  </si>
  <si>
    <t>Pref ref ársáv kódolás</t>
  </si>
  <si>
    <t>Forgalmazó</t>
  </si>
  <si>
    <t>Forg. Eng. jogosult</t>
  </si>
  <si>
    <t>EU/1/07/410/049</t>
  </si>
  <si>
    <t>BINOCRIT 30000 NE/0,75 ML OLDATOS INJEKCIÓ ELŐRETÖLTÖTT FECSKENDŐBEN</t>
  </si>
  <si>
    <t>1x0,75ml előretöltött fecskendőben +bizt.tűvédővel</t>
  </si>
  <si>
    <t>B03XA01</t>
  </si>
  <si>
    <t>eritropoietin</t>
  </si>
  <si>
    <t>EU/1/07/410/051</t>
  </si>
  <si>
    <t>BINOCRIT 40000 NE/1,0 ML OLDATOS INJEKCIÓ ELŐRETÖLTÖTT FECSKENDŐBEN</t>
  </si>
  <si>
    <t>1x1,0ml előretöltött fecskendőben +bizt.tűvédővel</t>
  </si>
  <si>
    <t>EU/1/07/410/055</t>
  </si>
  <si>
    <t>4x1,0ml előretöltött fecskendőben +bizt.tűvédővel</t>
  </si>
  <si>
    <t>EU/1/09/573/038</t>
  </si>
  <si>
    <t>EPORATIO 20000 NE/1 ML OLDATOS INJEKCIÓ ELŐRETÖLTÖTT FECSKENDŐBEN</t>
  </si>
  <si>
    <t>4x1ml előretöltött fecskendőben biztonsági tűvel</t>
  </si>
  <si>
    <t>EU/1/09/573/019</t>
  </si>
  <si>
    <t>4x1ml előretöltött fecskendőben biztonsági védőeszköz nélkül</t>
  </si>
  <si>
    <t>EU/1/09/573/020</t>
  </si>
  <si>
    <t>4x1ml előretöltött fecskendőben biztonsági védőeszközzel</t>
  </si>
  <si>
    <t>EU/1/09/573/041</t>
  </si>
  <si>
    <t>EPORATIO 30000 NE/1 ML OLDATOS INJEKCIÓ ELŐRETÖLTÖTT FECSKENDŐBEN</t>
  </si>
  <si>
    <t>EU/1/09/573/025</t>
  </si>
  <si>
    <t>EU/1/09/573/026</t>
  </si>
  <si>
    <t>EU/1/07/431/024</t>
  </si>
  <si>
    <t>RETACRIT 40000 NE/1,0 ML OLDATOS INJEKCIÓ ELŐRETÖLTÖTT FECSKENDŐBEN</t>
  </si>
  <si>
    <t>4x előretöltött fecskendőben</t>
  </si>
  <si>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</si>
  <si>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</si>
  <si>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</si>
  <si>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</si>
  <si>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</si>
  <si>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</si>
  <si>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</si>
  <si>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</si>
  <si>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</si>
  <si>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</si>
  <si>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</si>
  <si>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</si>
  <si>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 1. csoport</t>
  </si>
  <si>
    <t>Adagolás</t>
  </si>
  <si>
    <t>Számolt térítési díj   (&lt;1500 - &gt;3500)</t>
  </si>
  <si>
    <t>Kiemelt támogatás térítési díja (Ft)</t>
  </si>
  <si>
    <t>Kiemelt TB támogatás összege (Ft)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</si>
  <si>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</si>
  <si>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</si>
  <si>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</si>
  <si>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</si>
  <si>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</si>
  <si>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</si>
  <si>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</si>
  <si>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Törzskönyv</t>
  </si>
  <si>
    <t>Kisz. menny.</t>
  </si>
  <si>
    <t>Kisz. egys.</t>
  </si>
  <si>
    <t>Ható menny.</t>
  </si>
  <si>
    <t>Ható egys.</t>
  </si>
  <si>
    <t>30mill NE/nap</t>
  </si>
  <si>
    <t>adag</t>
  </si>
  <si>
    <t>mcg</t>
  </si>
  <si>
    <t>RATIOGRASTIM 48 MILLIÓ NE OLDATOS INJEKCIÓ VAGY INFÚZIÓ</t>
  </si>
  <si>
    <t>Teva Magyarország Zrt.</t>
  </si>
  <si>
    <t>Sandoz Hungária Kft.</t>
  </si>
  <si>
    <t>RATIOGRASTIM 30 MILLIÓ NE OLDATOS INJEKCIÓ VAGY INFÚZIÓ</t>
  </si>
  <si>
    <t>L03AA (colonia stimuláló faktorok) 2. csoport</t>
  </si>
  <si>
    <t>6 mg/ciklus</t>
  </si>
  <si>
    <t>GRASUSTEK 6 MG OLDATOS INJEKCIÓ</t>
  </si>
  <si>
    <t>mg</t>
  </si>
  <si>
    <t>EGIS Gyógyszergyár Zrt.</t>
  </si>
  <si>
    <t>TEVA Gyógyszergyár Zrt.</t>
  </si>
  <si>
    <t>B03XA (anémia kezelésére szolgáló egyéb készítmények)</t>
  </si>
  <si>
    <t>mikg/1ml</t>
  </si>
  <si>
    <t>30e NE/hét</t>
  </si>
  <si>
    <t>NE</t>
  </si>
  <si>
    <t>20e NE/hét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</si>
</sst>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0.0%"/>
    <numFmt numFmtId="165" formatCode="0.0"/>
    <numFmt numFmtId="166" formatCode="_-* #,##0\ _F_t_-;\-* #,##0\ _F_t_-;_-* &quot;-&quot;??\ _F_t_-;_-@_-"/>
  </numFmts>
  <fonts count="13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sz val="10"/>
      <color rgb="FF00B0F0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u/>
      <sz val="10"/>
      <name val="Arial"/>
      <family val="2"/>
      <charset val="238"/>
    </font>
    <font>
      <u/>
      <sz val="11"/>
      <color theme="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20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 vertical="center" wrapText="1"/>
    </xf>
    <xf numFmtId="0" fontId="2" fillId="5" borderId="0" xfId="1" applyFont="1" applyFill="1" applyBorder="1" applyAlignment="1">
      <alignment horizontal="left"/>
    </xf>
    <xf numFmtId="1" fontId="2" fillId="5" borderId="0" xfId="1" applyNumberFormat="1" applyFont="1" applyFill="1" applyBorder="1" applyAlignment="1">
      <alignment horizontal="left"/>
    </xf>
    <xf numFmtId="3" fontId="4" fillId="5" borderId="0" xfId="1" applyNumberFormat="1" applyFont="1" applyFill="1" applyBorder="1" applyAlignment="1">
      <alignment horizontal="left"/>
    </xf>
    <xf numFmtId="1" fontId="4" fillId="5" borderId="0" xfId="1" applyNumberFormat="1" applyFont="1" applyFill="1" applyAlignment="1">
      <alignment horizontal="center"/>
    </xf>
    <xf numFmtId="0" fontId="4" fillId="5" borderId="0" xfId="1" applyFont="1" applyFill="1"/>
    <xf numFmtId="0" fontId="4" fillId="5" borderId="0" xfId="1" applyFont="1" applyFill="1" applyAlignment="1">
      <alignment horizontal="right"/>
    </xf>
    <xf numFmtId="0" fontId="4" fillId="6" borderId="0" xfId="1" applyFont="1" applyFill="1" applyBorder="1"/>
    <xf numFmtId="0" fontId="4" fillId="5" borderId="0" xfId="1" applyFont="1" applyFill="1" applyBorder="1" applyAlignment="1">
      <alignment horizontal="center"/>
    </xf>
    <xf numFmtId="0" fontId="4" fillId="7" borderId="0" xfId="1" applyFont="1" applyFill="1" applyBorder="1"/>
    <xf numFmtId="0" fontId="2" fillId="7" borderId="0" xfId="1" applyFont="1" applyFill="1" applyBorder="1"/>
    <xf numFmtId="3" fontId="4" fillId="5" borderId="0" xfId="1" applyNumberFormat="1" applyFont="1" applyFill="1" applyBorder="1" applyAlignment="1">
      <alignment horizontal="left"/>
    </xf>
    <xf numFmtId="9" fontId="5" fillId="5" borderId="0" xfId="2" applyFont="1" applyFill="1" applyAlignment="1">
      <alignment horizontal="left"/>
    </xf>
    <xf numFmtId="1" fontId="4" fillId="6" borderId="0" xfId="1" applyNumberFormat="1" applyFont="1" applyFill="1" applyAlignment="1">
      <alignment horizontal="center"/>
    </xf>
    <xf numFmtId="1" fontId="4" fillId="8" borderId="0" xfId="1" applyNumberFormat="1" applyFont="1" applyFill="1" applyAlignment="1">
      <alignment horizontal="left"/>
    </xf>
    <xf numFmtId="3" fontId="4" fillId="8" borderId="0" xfId="1" applyNumberFormat="1" applyFont="1" applyFill="1" applyAlignment="1">
      <alignment horizontal="center"/>
    </xf>
    <xf numFmtId="9" fontId="4" fillId="6" borderId="0" xfId="2" applyFont="1" applyFill="1" applyAlignment="1">
      <alignment horizontal="center"/>
    </xf>
    <xf numFmtId="0" fontId="4" fillId="6" borderId="0" xfId="1" applyFont="1" applyFill="1"/>
    <xf numFmtId="0" fontId="4" fillId="6" borderId="0" xfId="1" applyFont="1" applyFill="1" applyAlignment="1">
      <alignment horizontal="center"/>
    </xf>
    <xf numFmtId="0" fontId="4" fillId="6" borderId="0" xfId="1" applyFont="1" applyFill="1" applyAlignment="1">
      <alignment horizontal="right"/>
    </xf>
    <xf numFmtId="1" fontId="6" fillId="9" borderId="0" xfId="1" applyNumberFormat="1" applyFont="1" applyFill="1" applyAlignment="1">
      <alignment horizontal="center"/>
    </xf>
    <xf numFmtId="1" fontId="6" fillId="9" borderId="0" xfId="1" applyNumberFormat="1" applyFont="1" applyFill="1" applyAlignment="1">
      <alignment horizontal="left"/>
    </xf>
    <xf numFmtId="3" fontId="6" fillId="9" borderId="0" xfId="1" applyNumberFormat="1" applyFont="1" applyFill="1" applyAlignment="1">
      <alignment horizontal="center"/>
    </xf>
    <xf numFmtId="9" fontId="6" fillId="9" borderId="0" xfId="2" applyFont="1" applyFill="1" applyAlignment="1">
      <alignment horizontal="center"/>
    </xf>
    <xf numFmtId="0" fontId="6" fillId="9" borderId="0" xfId="1" applyFont="1" applyFill="1"/>
    <xf numFmtId="0" fontId="6" fillId="9" borderId="0" xfId="1" applyFont="1" applyFill="1" applyAlignment="1">
      <alignment horizontal="center"/>
    </xf>
    <xf numFmtId="0" fontId="6" fillId="9" borderId="0" xfId="1" applyFont="1" applyFill="1" applyAlignment="1">
      <alignment horizontal="right"/>
    </xf>
    <xf numFmtId="0" fontId="6" fillId="9" borderId="0" xfId="1" applyFont="1" applyFill="1" applyBorder="1"/>
    <xf numFmtId="0" fontId="2" fillId="10" borderId="0" xfId="1" applyFont="1" applyFill="1" applyBorder="1" applyAlignment="1"/>
    <xf numFmtId="0" fontId="2" fillId="10" borderId="0" xfId="1" applyFont="1" applyFill="1"/>
    <xf numFmtId="0" fontId="7" fillId="6" borderId="0" xfId="1" applyFont="1" applyFill="1" applyBorder="1" applyAlignment="1"/>
    <xf numFmtId="0" fontId="7" fillId="6" borderId="0" xfId="1" applyFont="1" applyFill="1" applyBorder="1" applyAlignment="1">
      <alignment horizontal="center"/>
    </xf>
    <xf numFmtId="0" fontId="2" fillId="5" borderId="4" xfId="1" applyFont="1" applyFill="1" applyBorder="1" applyAlignment="1">
      <alignment horizontal="center" vertical="center" wrapText="1"/>
    </xf>
    <xf numFmtId="0" fontId="2" fillId="5" borderId="5" xfId="1" applyFont="1" applyFill="1" applyBorder="1" applyAlignment="1">
      <alignment horizontal="center" vertical="center" wrapText="1"/>
    </xf>
    <xf numFmtId="0" fontId="8" fillId="5" borderId="5" xfId="1" applyFont="1" applyFill="1" applyBorder="1" applyAlignment="1">
      <alignment horizontal="center" vertical="center" wrapText="1"/>
    </xf>
    <xf numFmtId="0" fontId="2" fillId="5" borderId="5" xfId="1" applyFont="1" applyFill="1" applyBorder="1" applyAlignment="1">
      <alignment vertical="center" wrapText="1"/>
    </xf>
    <xf numFmtId="0" fontId="2" fillId="5" borderId="5" xfId="1" applyFont="1" applyFill="1" applyBorder="1" applyAlignment="1">
      <alignment horizontal="right" vertical="center" wrapText="1"/>
    </xf>
    <xf numFmtId="0" fontId="2" fillId="5" borderId="6" xfId="1" applyFont="1" applyFill="1" applyBorder="1" applyAlignment="1">
      <alignment horizontal="center" vertical="center" wrapText="1"/>
    </xf>
    <xf numFmtId="0" fontId="2" fillId="6" borderId="7" xfId="1" applyFont="1" applyFill="1" applyBorder="1" applyAlignment="1">
      <alignment horizontal="center"/>
    </xf>
    <xf numFmtId="0" fontId="2" fillId="6" borderId="0" xfId="1" applyFont="1" applyFill="1" applyBorder="1" applyAlignment="1">
      <alignment horizontal="center"/>
    </xf>
    <xf numFmtId="164" fontId="7" fillId="6" borderId="0" xfId="2" applyNumberFormat="1" applyFont="1" applyFill="1" applyBorder="1" applyAlignment="1">
      <alignment horizontal="center"/>
    </xf>
    <xf numFmtId="3" fontId="2" fillId="6" borderId="0" xfId="1" applyNumberFormat="1" applyFont="1" applyFill="1" applyBorder="1" applyAlignment="1">
      <alignment horizontal="center"/>
    </xf>
    <xf numFmtId="0" fontId="2" fillId="6" borderId="0" xfId="1" applyFont="1" applyFill="1" applyBorder="1"/>
    <xf numFmtId="0" fontId="2" fillId="6" borderId="0" xfId="1" applyFont="1" applyFill="1" applyBorder="1" applyAlignment="1">
      <alignment horizontal="right"/>
    </xf>
    <xf numFmtId="0" fontId="2" fillId="6" borderId="8" xfId="1" applyFont="1" applyFill="1" applyBorder="1" applyAlignment="1">
      <alignment horizontal="center"/>
    </xf>
    <xf numFmtId="1" fontId="4" fillId="6" borderId="7" xfId="1" applyNumberFormat="1" applyFont="1" applyFill="1" applyBorder="1" applyAlignment="1">
      <alignment horizontal="center"/>
    </xf>
    <xf numFmtId="1" fontId="4" fillId="6" borderId="0" xfId="1" applyNumberFormat="1" applyFont="1" applyFill="1" applyBorder="1" applyAlignment="1">
      <alignment horizontal="center"/>
    </xf>
    <xf numFmtId="164" fontId="4" fillId="6" borderId="0" xfId="2" applyNumberFormat="1" applyFont="1" applyFill="1" applyBorder="1" applyAlignment="1">
      <alignment horizontal="center"/>
    </xf>
    <xf numFmtId="1" fontId="4" fillId="6" borderId="0" xfId="1" applyNumberFormat="1" applyFont="1" applyFill="1" applyBorder="1" applyAlignment="1">
      <alignment horizontal="left"/>
    </xf>
    <xf numFmtId="165" fontId="4" fillId="6" borderId="0" xfId="1" applyNumberFormat="1" applyFont="1" applyFill="1" applyBorder="1" applyAlignment="1">
      <alignment horizontal="center"/>
    </xf>
    <xf numFmtId="1" fontId="4" fillId="6" borderId="8" xfId="1" applyNumberFormat="1" applyFont="1" applyFill="1" applyBorder="1" applyAlignment="1">
      <alignment horizontal="center"/>
    </xf>
    <xf numFmtId="0" fontId="4" fillId="10" borderId="0" xfId="1" applyFont="1" applyFill="1"/>
    <xf numFmtId="0" fontId="4" fillId="6" borderId="0" xfId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166" fontId="0" fillId="7" borderId="0" xfId="3" applyNumberFormat="1" applyFont="1" applyFill="1" applyAlignment="1"/>
    <xf numFmtId="1" fontId="4" fillId="6" borderId="0" xfId="1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11" fillId="0" borderId="0" xfId="0" applyFont="1" applyFill="1"/>
    <xf numFmtId="0" fontId="10" fillId="0" borderId="0" xfId="0" applyFont="1" applyFill="1"/>
    <xf numFmtId="0" fontId="9" fillId="6" borderId="0" xfId="1" applyFont="1" applyFill="1" applyBorder="1"/>
    <xf numFmtId="0" fontId="12" fillId="8" borderId="0" xfId="0" applyFont="1" applyFill="1"/>
    <xf numFmtId="1" fontId="4" fillId="0" borderId="0" xfId="1" applyNumberFormat="1" applyFont="1" applyFill="1" applyBorder="1" applyAlignment="1">
      <alignment horizontal="center"/>
    </xf>
    <xf numFmtId="0" fontId="2" fillId="10" borderId="0" xfId="1" applyFont="1" applyFill="1" applyBorder="1" applyAlignment="1">
      <alignment horizontal="left"/>
    </xf>
    <xf numFmtId="0" fontId="7" fillId="10" borderId="0" xfId="1" applyFont="1" applyFill="1" applyBorder="1" applyAlignment="1">
      <alignment horizontal="left"/>
    </xf>
    <xf numFmtId="164" fontId="7" fillId="10" borderId="0" xfId="1" applyNumberFormat="1" applyFont="1" applyFill="1" applyBorder="1" applyAlignment="1">
      <alignment horizontal="left"/>
    </xf>
    <xf numFmtId="3" fontId="4" fillId="6" borderId="0" xfId="1" applyNumberFormat="1" applyFont="1" applyFill="1" applyAlignment="1">
      <alignment horizontal="center"/>
    </xf>
    <xf numFmtId="3" fontId="4" fillId="6" borderId="0" xfId="1" applyNumberFormat="1" applyFont="1" applyFill="1"/>
    <xf numFmtId="0" fontId="7" fillId="6" borderId="0" xfId="1" applyFont="1" applyFill="1" applyBorder="1" applyAlignment="1">
      <alignment horizontal="left"/>
    </xf>
    <xf numFmtId="165" fontId="4" fillId="6" borderId="0" xfId="1" applyNumberFormat="1" applyFont="1" applyFill="1" applyAlignment="1">
      <alignment horizontal="center"/>
    </xf>
    <xf numFmtId="164" fontId="2" fillId="5" borderId="5" xfId="1" applyNumberFormat="1" applyFont="1" applyFill="1" applyBorder="1" applyAlignment="1">
      <alignment horizontal="center" vertical="center" wrapText="1"/>
    </xf>
    <xf numFmtId="1" fontId="4" fillId="6" borderId="0" xfId="1" applyNumberFormat="1" applyFont="1" applyFill="1" applyBorder="1" applyAlignment="1"/>
    <xf numFmtId="2" fontId="4" fillId="6" borderId="0" xfId="1" applyNumberFormat="1" applyFont="1" applyFill="1" applyBorder="1" applyAlignment="1">
      <alignment horizontal="center"/>
    </xf>
    <xf numFmtId="0" fontId="1" fillId="0" borderId="0" xfId="0" applyFont="1"/>
    <xf numFmtId="0" fontId="1" fillId="3" borderId="0" xfId="0" applyFont="1" applyFill="1"/>
    <xf numFmtId="0" fontId="12" fillId="0" borderId="0" xfId="0" applyFont="1"/>
    <xf numFmtId="1" fontId="4" fillId="0" borderId="7" xfId="1" applyNumberFormat="1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1" fontId="4" fillId="0" borderId="0" xfId="1" applyNumberFormat="1" applyFont="1" applyFill="1" applyBorder="1" applyAlignment="1">
      <alignment horizontal="right"/>
    </xf>
    <xf numFmtId="0" fontId="12" fillId="0" borderId="0" xfId="0" applyFont="1" applyFill="1"/>
    <xf numFmtId="3" fontId="4" fillId="0" borderId="0" xfId="2" applyNumberFormat="1" applyFont="1" applyFill="1" applyBorder="1" applyAlignment="1">
      <alignment horizontal="center"/>
    </xf>
    <xf numFmtId="0" fontId="4" fillId="0" borderId="0" xfId="1" applyFont="1" applyFill="1" applyBorder="1"/>
    <xf numFmtId="0" fontId="9" fillId="0" borderId="7" xfId="1" applyFont="1" applyFill="1" applyBorder="1" applyAlignment="1">
      <alignment horizontal="center"/>
    </xf>
    <xf numFmtId="1" fontId="9" fillId="0" borderId="0" xfId="1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9" fillId="0" borderId="0" xfId="1" applyFont="1" applyFill="1"/>
    <xf numFmtId="0" fontId="9" fillId="0" borderId="0" xfId="1" applyFont="1" applyFill="1" applyAlignment="1">
      <alignment horizontal="center"/>
    </xf>
    <xf numFmtId="0" fontId="9" fillId="0" borderId="0" xfId="1" applyFont="1" applyFill="1" applyBorder="1"/>
    <xf numFmtId="166" fontId="12" fillId="7" borderId="0" xfId="3" applyNumberFormat="1" applyFont="1" applyFill="1" applyAlignment="1"/>
    <xf numFmtId="1" fontId="12" fillId="0" borderId="0" xfId="0" applyNumberFormat="1" applyFont="1" applyFill="1"/>
    <xf numFmtId="1" fontId="12" fillId="7" borderId="0" xfId="0" applyNumberFormat="1" applyFont="1" applyFill="1" applyAlignment="1">
      <alignment horizontal="center"/>
    </xf>
    <xf numFmtId="0" fontId="4" fillId="0" borderId="0" xfId="1" applyFont="1" applyFill="1" applyAlignment="1">
      <alignment horizontal="center"/>
    </xf>
    <xf numFmtId="1" fontId="4" fillId="7" borderId="7" xfId="1" applyNumberFormat="1" applyFont="1" applyFill="1" applyBorder="1" applyAlignment="1">
      <alignment horizontal="center"/>
    </xf>
    <xf numFmtId="1" fontId="4" fillId="7" borderId="0" xfId="1" applyNumberFormat="1" applyFont="1" applyFill="1" applyBorder="1" applyAlignment="1">
      <alignment horizontal="center"/>
    </xf>
    <xf numFmtId="164" fontId="4" fillId="7" borderId="0" xfId="2" applyNumberFormat="1" applyFont="1" applyFill="1" applyBorder="1" applyAlignment="1">
      <alignment horizontal="center"/>
    </xf>
    <xf numFmtId="0" fontId="12" fillId="7" borderId="0" xfId="0" applyFont="1" applyFill="1" applyAlignment="1">
      <alignment horizontal="center"/>
    </xf>
    <xf numFmtId="0" fontId="12" fillId="7" borderId="0" xfId="0" applyFont="1" applyFill="1"/>
    <xf numFmtId="1" fontId="4" fillId="7" borderId="0" xfId="1" applyNumberFormat="1" applyFont="1" applyFill="1" applyBorder="1" applyAlignment="1">
      <alignment horizontal="right"/>
    </xf>
    <xf numFmtId="3" fontId="4" fillId="7" borderId="0" xfId="2" applyNumberFormat="1" applyFont="1" applyFill="1" applyBorder="1" applyAlignment="1">
      <alignment horizontal="center"/>
    </xf>
    <xf numFmtId="1" fontId="4" fillId="7" borderId="0" xfId="1" applyNumberFormat="1" applyFont="1" applyFill="1" applyBorder="1" applyAlignment="1">
      <alignment horizontal="left"/>
    </xf>
    <xf numFmtId="0" fontId="0" fillId="7" borderId="0" xfId="0" applyFill="1"/>
    <xf numFmtId="0" fontId="2" fillId="7" borderId="7" xfId="1" applyFont="1" applyFill="1" applyBorder="1" applyAlignment="1">
      <alignment horizontal="center"/>
    </xf>
    <xf numFmtId="0" fontId="2" fillId="7" borderId="0" xfId="1" applyFont="1" applyFill="1" applyBorder="1" applyAlignment="1">
      <alignment horizontal="center"/>
    </xf>
    <xf numFmtId="164" fontId="7" fillId="7" borderId="0" xfId="2" applyNumberFormat="1" applyFont="1" applyFill="1" applyBorder="1" applyAlignment="1">
      <alignment horizontal="center"/>
    </xf>
    <xf numFmtId="3" fontId="2" fillId="7" borderId="0" xfId="1" applyNumberFormat="1" applyFont="1" applyFill="1" applyBorder="1" applyAlignment="1">
      <alignment horizontal="center"/>
    </xf>
    <xf numFmtId="0" fontId="2" fillId="7" borderId="0" xfId="1" applyFont="1" applyFill="1" applyBorder="1" applyAlignment="1">
      <alignment horizontal="right"/>
    </xf>
    <xf numFmtId="0" fontId="2" fillId="7" borderId="8" xfId="1" applyFont="1" applyFill="1" applyBorder="1" applyAlignment="1">
      <alignment horizontal="center"/>
    </xf>
    <xf numFmtId="165" fontId="4" fillId="7" borderId="0" xfId="1" applyNumberFormat="1" applyFont="1" applyFill="1" applyBorder="1" applyAlignment="1">
      <alignment horizontal="center"/>
    </xf>
    <xf numFmtId="1" fontId="4" fillId="7" borderId="8" xfId="1" applyNumberFormat="1" applyFont="1" applyFill="1" applyBorder="1" applyAlignment="1">
      <alignment horizontal="center"/>
    </xf>
    <xf numFmtId="0" fontId="4" fillId="7" borderId="0" xfId="1" applyFont="1" applyFill="1" applyAlignment="1">
      <alignment horizontal="center"/>
    </xf>
    <xf numFmtId="1" fontId="4" fillId="7" borderId="0" xfId="1" applyNumberFormat="1" applyFont="1" applyFill="1" applyBorder="1" applyAlignment="1"/>
    <xf numFmtId="2" fontId="4" fillId="7" borderId="0" xfId="1" applyNumberFormat="1" applyFont="1" applyFill="1" applyBorder="1" applyAlignment="1">
      <alignment horizontal="center"/>
    </xf>
    <xf numFmtId="1" fontId="0" fillId="7" borderId="0" xfId="0" applyNumberFormat="1" applyFill="1" applyAlignment="1">
      <alignment horizontal="center"/>
    </xf>
  </cellXfs>
  <cellStyles count="4">
    <cellStyle name="Ezres 2" xfId="3"/>
    <cellStyle name="Normál" xfId="0" builtinId="0"/>
    <cellStyle name="Normál 2" xfId="1"/>
    <cellStyle name="Százalék 2" xfId="2"/>
  </cellStyles>
  <dxfs count="101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L48"/>
  <sheetViews>
    <sheetView tabSelected="1" zoomScale="80" zoomScaleNormal="80" workbookViewId="0">
      <selection activeCell="A9" sqref="A9"/>
    </sheetView>
  </sheetViews>
  <sheetFormatPr defaultRowHeight="15"/>
  <cols>
    <col min="1" max="1" width="54.5703125" bestFit="1" customWidth="1"/>
    <col min="2" max="2" width="27.28515625" bestFit="1" customWidth="1"/>
    <col min="3" max="3" width="9" customWidth="1"/>
    <col min="4" max="4" width="17" customWidth="1"/>
    <col min="6" max="6" width="8.5703125" bestFit="1" customWidth="1"/>
    <col min="7" max="7" width="10" bestFit="1" customWidth="1"/>
    <col min="8" max="8" width="11.7109375" customWidth="1"/>
    <col min="9" max="9" width="11" bestFit="1" customWidth="1"/>
    <col min="10" max="10" width="10.28515625" bestFit="1" customWidth="1"/>
    <col min="11" max="11" width="10.140625" bestFit="1" customWidth="1"/>
    <col min="12" max="12" width="9.5703125" bestFit="1" customWidth="1"/>
    <col min="13" max="13" width="12.85546875" customWidth="1"/>
    <col min="14" max="14" width="91" bestFit="1" customWidth="1"/>
    <col min="15" max="15" width="64.7109375" bestFit="1" customWidth="1"/>
    <col min="16" max="16" width="7.140625" customWidth="1"/>
    <col min="17" max="17" width="8.5703125" bestFit="1" customWidth="1"/>
    <col min="18" max="18" width="13.85546875" bestFit="1" customWidth="1"/>
    <col min="19" max="19" width="16.85546875" bestFit="1" customWidth="1"/>
    <col min="20" max="20" width="7.7109375" bestFit="1" customWidth="1"/>
    <col min="21" max="21" width="5.7109375" bestFit="1" customWidth="1"/>
    <col min="22" max="22" width="7.7109375" bestFit="1" customWidth="1"/>
    <col min="23" max="23" width="8.7109375" bestFit="1" customWidth="1"/>
    <col min="24" max="24" width="5.7109375" bestFit="1" customWidth="1"/>
    <col min="25" max="25" width="33.140625" bestFit="1" customWidth="1"/>
    <col min="26" max="26" width="18.42578125" customWidth="1"/>
  </cols>
  <sheetData>
    <row r="1" spans="1:25" s="14" customFormat="1" ht="12.75">
      <c r="A1" s="8" t="s">
        <v>134</v>
      </c>
      <c r="B1" s="9" t="s">
        <v>135</v>
      </c>
      <c r="C1" s="10" t="s">
        <v>136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1"/>
      <c r="T1" s="12"/>
      <c r="U1" s="12"/>
      <c r="V1" s="12"/>
      <c r="W1" s="12"/>
      <c r="X1" s="13"/>
      <c r="Y1" s="12"/>
    </row>
    <row r="2" spans="1:25" s="14" customFormat="1" ht="12.75">
      <c r="A2" s="15"/>
      <c r="B2" s="9" t="s">
        <v>137</v>
      </c>
      <c r="C2" s="10" t="s">
        <v>138</v>
      </c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1"/>
      <c r="T2" s="12"/>
      <c r="U2" s="12"/>
      <c r="V2" s="12"/>
      <c r="W2" s="12"/>
      <c r="X2" s="13"/>
      <c r="Y2" s="12"/>
    </row>
    <row r="3" spans="1:25" s="14" customFormat="1" ht="12.75">
      <c r="A3" s="15"/>
      <c r="B3" s="9" t="s">
        <v>139</v>
      </c>
      <c r="C3" s="10" t="s">
        <v>140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1"/>
      <c r="T3" s="12"/>
      <c r="U3" s="12"/>
      <c r="V3" s="12"/>
      <c r="W3" s="12"/>
      <c r="X3" s="13"/>
      <c r="Y3" s="12"/>
    </row>
    <row r="4" spans="1:25" s="14" customFormat="1" ht="12.75">
      <c r="A4" s="15"/>
      <c r="B4" s="9" t="s">
        <v>141</v>
      </c>
      <c r="C4" s="10" t="s">
        <v>142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1"/>
      <c r="T4" s="12"/>
      <c r="U4" s="12"/>
      <c r="V4" s="12"/>
      <c r="W4" s="12"/>
      <c r="X4" s="13"/>
      <c r="Y4" s="12"/>
    </row>
    <row r="5" spans="1:25" s="14" customFormat="1" ht="12.75">
      <c r="A5" s="8" t="s">
        <v>143</v>
      </c>
      <c r="B5" s="16" t="s">
        <v>144</v>
      </c>
      <c r="C5" s="17"/>
      <c r="D5" s="18"/>
      <c r="E5" s="18"/>
      <c r="F5" s="18"/>
      <c r="G5" s="18"/>
      <c r="H5" s="18"/>
      <c r="I5" s="19"/>
      <c r="J5" s="18"/>
      <c r="K5" s="18"/>
      <c r="L5" s="18"/>
      <c r="M5" s="18"/>
      <c r="N5" s="18"/>
      <c r="O5" s="18"/>
      <c r="P5" s="18"/>
      <c r="Q5" s="18"/>
      <c r="R5" s="18"/>
      <c r="S5" s="11"/>
      <c r="T5" s="12"/>
      <c r="U5" s="12"/>
      <c r="V5" s="12"/>
      <c r="W5" s="12"/>
      <c r="X5" s="13"/>
      <c r="Y5" s="12"/>
    </row>
    <row r="6" spans="1:25" s="14" customFormat="1" ht="12.75">
      <c r="A6" s="20"/>
      <c r="B6" s="21" t="s">
        <v>145</v>
      </c>
      <c r="C6" s="22"/>
      <c r="D6" s="23"/>
      <c r="E6" s="23"/>
      <c r="F6" s="23"/>
      <c r="G6" s="23"/>
      <c r="H6" s="23"/>
      <c r="I6" s="23"/>
      <c r="J6" s="23"/>
      <c r="K6" s="23"/>
      <c r="L6" s="24"/>
      <c r="M6" s="23"/>
      <c r="N6" s="23"/>
      <c r="O6" s="23"/>
      <c r="P6" s="25"/>
      <c r="Q6" s="24"/>
      <c r="R6" s="24"/>
      <c r="S6" s="20"/>
      <c r="T6" s="24"/>
      <c r="U6" s="24"/>
      <c r="V6" s="24"/>
      <c r="W6" s="24"/>
      <c r="X6" s="26"/>
      <c r="Y6" s="24"/>
    </row>
    <row r="7" spans="1:25" s="34" customFormat="1" ht="12.75">
      <c r="A7" s="27"/>
      <c r="B7" s="28"/>
      <c r="C7" s="29"/>
      <c r="D7" s="30"/>
      <c r="E7" s="30"/>
      <c r="F7" s="30"/>
      <c r="G7" s="30"/>
      <c r="H7" s="30"/>
      <c r="I7" s="30"/>
      <c r="J7" s="30"/>
      <c r="K7" s="30"/>
      <c r="L7" s="31"/>
      <c r="M7" s="30"/>
      <c r="N7" s="30"/>
      <c r="O7" s="30"/>
      <c r="P7" s="32"/>
      <c r="Q7" s="31"/>
      <c r="R7" s="31"/>
      <c r="S7" s="27"/>
      <c r="T7" s="31"/>
      <c r="U7" s="31"/>
      <c r="V7" s="31"/>
      <c r="W7" s="31"/>
      <c r="X7" s="33"/>
      <c r="Y7" s="31"/>
    </row>
    <row r="8" spans="1:25" s="14" customFormat="1" ht="13.5" thickBot="1">
      <c r="A8" s="35" t="s">
        <v>146</v>
      </c>
      <c r="B8" s="36"/>
      <c r="C8" s="36"/>
      <c r="D8" s="37"/>
      <c r="E8" s="38"/>
      <c r="F8" s="38"/>
      <c r="G8" s="38"/>
      <c r="H8" s="38"/>
      <c r="I8" s="37"/>
      <c r="J8" s="37"/>
      <c r="K8" s="37"/>
      <c r="L8" s="37"/>
      <c r="M8" s="37"/>
      <c r="N8" s="37"/>
      <c r="O8" s="37"/>
      <c r="P8" s="37"/>
      <c r="Q8" s="37"/>
      <c r="R8" s="37"/>
      <c r="S8" s="20"/>
      <c r="T8" s="24"/>
      <c r="U8" s="24"/>
      <c r="V8" s="24"/>
      <c r="W8" s="24"/>
      <c r="X8" s="26"/>
      <c r="Y8" s="24"/>
    </row>
    <row r="9" spans="1:25" s="14" customFormat="1" ht="51.75" customHeight="1">
      <c r="A9" s="39" t="s">
        <v>137</v>
      </c>
      <c r="B9" s="40" t="s">
        <v>147</v>
      </c>
      <c r="C9" s="40" t="s">
        <v>139</v>
      </c>
      <c r="D9" s="40" t="s">
        <v>141</v>
      </c>
      <c r="E9" s="40" t="s">
        <v>85</v>
      </c>
      <c r="F9" s="40" t="s">
        <v>87</v>
      </c>
      <c r="G9" s="41" t="s">
        <v>148</v>
      </c>
      <c r="H9" s="40" t="s">
        <v>149</v>
      </c>
      <c r="I9" s="40" t="s">
        <v>150</v>
      </c>
      <c r="J9" s="40" t="s">
        <v>151</v>
      </c>
      <c r="K9" s="40" t="s">
        <v>152</v>
      </c>
      <c r="L9" s="40" t="s">
        <v>153</v>
      </c>
      <c r="M9" s="40" t="s">
        <v>154</v>
      </c>
      <c r="N9" s="40" t="s">
        <v>155</v>
      </c>
      <c r="O9" s="40" t="s">
        <v>156</v>
      </c>
      <c r="P9" s="40" t="s">
        <v>135</v>
      </c>
      <c r="Q9" s="42" t="s">
        <v>157</v>
      </c>
      <c r="R9" s="42" t="s">
        <v>81</v>
      </c>
      <c r="S9" s="42" t="s">
        <v>158</v>
      </c>
      <c r="T9" s="43" t="s">
        <v>159</v>
      </c>
      <c r="U9" s="42" t="s">
        <v>160</v>
      </c>
      <c r="V9" s="43" t="s">
        <v>161</v>
      </c>
      <c r="W9" s="43"/>
      <c r="X9" s="42" t="s">
        <v>162</v>
      </c>
      <c r="Y9" s="44" t="s">
        <v>108</v>
      </c>
    </row>
    <row r="10" spans="1:25" s="16" customFormat="1" ht="12.75">
      <c r="A10" s="108"/>
      <c r="B10" s="109"/>
      <c r="C10" s="109"/>
      <c r="D10" s="110"/>
      <c r="E10" s="111"/>
      <c r="F10" s="111"/>
      <c r="G10" s="111"/>
      <c r="H10" s="109"/>
      <c r="I10" s="109"/>
      <c r="J10" s="109"/>
      <c r="K10" s="109"/>
      <c r="L10" s="109"/>
      <c r="M10" s="109"/>
      <c r="N10" s="17"/>
      <c r="O10" s="17"/>
      <c r="P10" s="109"/>
      <c r="Q10" s="17"/>
      <c r="R10" s="17"/>
      <c r="S10" s="17"/>
      <c r="T10" s="112"/>
      <c r="U10" s="17"/>
      <c r="V10" s="112"/>
      <c r="W10" s="112"/>
      <c r="X10" s="17"/>
      <c r="Y10" s="113"/>
    </row>
    <row r="11" spans="1:25" s="16" customFormat="1">
      <c r="A11" s="99">
        <f t="shared" ref="A11" si="0">T11*P11</f>
        <v>11.200000000000001</v>
      </c>
      <c r="B11" s="100" t="s">
        <v>163</v>
      </c>
      <c r="C11" s="100">
        <f>F11/A11</f>
        <v>3263.4821428571427</v>
      </c>
      <c r="D11" s="101">
        <f>C11/C$11</f>
        <v>1</v>
      </c>
      <c r="E11" s="103">
        <f>VLOOKUP(M11,pupha!$A$2:$AH$33,10,0)</f>
        <v>32395</v>
      </c>
      <c r="F11" s="103">
        <f>VLOOKUP(M11,pupha!$A$2:$AH$33,12,0)</f>
        <v>36551</v>
      </c>
      <c r="G11" s="100"/>
      <c r="H11" s="100">
        <f t="shared" ref="H11:H12" si="1">IF(A11*30&gt;300,A11*30,300)</f>
        <v>336.00000000000006</v>
      </c>
      <c r="I11" s="100">
        <f t="shared" ref="I11:I21" si="2">F11-H11</f>
        <v>36215</v>
      </c>
      <c r="J11" s="104">
        <f>IF((F11-(1.1*$I$11/$A$11*A11+3500))&lt;0,0,F11-(1.1*$I$11/$A$11*A11+3500))</f>
        <v>0</v>
      </c>
      <c r="K11" s="100" t="str">
        <f>IF(D11&lt;1.5,"",1.5*$C$11*A11)</f>
        <v/>
      </c>
      <c r="L11" s="100"/>
      <c r="M11" s="100">
        <v>210779116</v>
      </c>
      <c r="N11" s="106" t="s">
        <v>14</v>
      </c>
      <c r="O11" s="100" t="s">
        <v>12</v>
      </c>
      <c r="P11" s="114">
        <v>1.6</v>
      </c>
      <c r="Q11" s="100" t="s">
        <v>3</v>
      </c>
      <c r="R11" s="100" t="s">
        <v>4</v>
      </c>
      <c r="S11" s="100" t="s">
        <v>15</v>
      </c>
      <c r="T11" s="100">
        <v>7</v>
      </c>
      <c r="U11" s="100" t="s">
        <v>164</v>
      </c>
      <c r="V11" s="100">
        <v>480</v>
      </c>
      <c r="W11" s="100"/>
      <c r="X11" s="100" t="s">
        <v>165</v>
      </c>
      <c r="Y11" s="115" t="s">
        <v>9</v>
      </c>
    </row>
    <row r="12" spans="1:25" s="16" customFormat="1">
      <c r="A12" s="99">
        <f t="shared" ref="A12" si="3">T12*P12</f>
        <v>7</v>
      </c>
      <c r="B12" s="100" t="s">
        <v>163</v>
      </c>
      <c r="C12" s="100">
        <f>F12/A12</f>
        <v>3275</v>
      </c>
      <c r="D12" s="101">
        <f>C12/C$11</f>
        <v>1.0035293152034144</v>
      </c>
      <c r="E12" s="103">
        <f>VLOOKUP(M12,pupha!$A$2:$AH$33,10,0)</f>
        <v>19965</v>
      </c>
      <c r="F12" s="103">
        <f>VLOOKUP(M12,pupha!$A$2:$AH$33,12,0)</f>
        <v>22925</v>
      </c>
      <c r="G12" s="100"/>
      <c r="H12" s="100">
        <f t="shared" si="1"/>
        <v>300</v>
      </c>
      <c r="I12" s="100">
        <f t="shared" si="2"/>
        <v>22625</v>
      </c>
      <c r="J12" s="104">
        <f>IF((F12-(1.1*$I$11/$A$11*A12+3500))&lt;0,0,F12-(1.1*$I$11/$A$11*A12+3500))</f>
        <v>0</v>
      </c>
      <c r="K12" s="100" t="str">
        <f>IF(D12&lt;1.5,"",1.5*$C$11*A12)</f>
        <v/>
      </c>
      <c r="L12" s="100"/>
      <c r="M12" s="100">
        <v>210779108</v>
      </c>
      <c r="N12" s="106" t="s">
        <v>1</v>
      </c>
      <c r="O12" s="100" t="s">
        <v>12</v>
      </c>
      <c r="P12" s="114">
        <v>1</v>
      </c>
      <c r="Q12" s="100" t="s">
        <v>3</v>
      </c>
      <c r="R12" s="100" t="s">
        <v>4</v>
      </c>
      <c r="S12" s="100" t="s">
        <v>11</v>
      </c>
      <c r="T12" s="100">
        <v>7</v>
      </c>
      <c r="U12" s="100" t="s">
        <v>164</v>
      </c>
      <c r="V12" s="100">
        <v>300</v>
      </c>
      <c r="W12" s="100"/>
      <c r="X12" s="100" t="s">
        <v>165</v>
      </c>
      <c r="Y12" s="115" t="s">
        <v>9</v>
      </c>
    </row>
    <row r="13" spans="1:25" s="16" customFormat="1">
      <c r="A13" s="99">
        <f>T13*P13</f>
        <v>8</v>
      </c>
      <c r="B13" s="100" t="s">
        <v>163</v>
      </c>
      <c r="C13" s="100">
        <f>F13/A13</f>
        <v>3302.625</v>
      </c>
      <c r="D13" s="101">
        <f>C13/C$11</f>
        <v>1.0119941998850921</v>
      </c>
      <c r="E13" s="103">
        <f>VLOOKUP(M13,pupha!$A$2:$AH$33,10,0)</f>
        <v>23154</v>
      </c>
      <c r="F13" s="103">
        <f>VLOOKUP(M13,pupha!$A$2:$AH$33,12,0)</f>
        <v>26421</v>
      </c>
      <c r="G13" s="100"/>
      <c r="H13" s="100">
        <f>IF(A13*30&gt;300,A13*30,300)</f>
        <v>300</v>
      </c>
      <c r="I13" s="100">
        <f>F13-H13</f>
        <v>26121</v>
      </c>
      <c r="J13" s="104">
        <f>IF((F13-(1.1*$I$11/$A$11*A13+3500))&lt;0,0,F13-(1.1*$I$11/$A$11*A13+3500))</f>
        <v>0</v>
      </c>
      <c r="K13" s="100" t="str">
        <f>IF(D13&lt;1.5,"",1.5*$C$11*A13)</f>
        <v/>
      </c>
      <c r="L13" s="100"/>
      <c r="M13" s="100">
        <v>210510863</v>
      </c>
      <c r="N13" s="106" t="s">
        <v>49</v>
      </c>
      <c r="O13" s="100" t="s">
        <v>45</v>
      </c>
      <c r="P13" s="114">
        <v>1.6</v>
      </c>
      <c r="Q13" s="100" t="s">
        <v>3</v>
      </c>
      <c r="R13" s="100" t="s">
        <v>4</v>
      </c>
      <c r="S13" s="100" t="s">
        <v>48</v>
      </c>
      <c r="T13" s="100">
        <v>5</v>
      </c>
      <c r="U13" s="100" t="s">
        <v>164</v>
      </c>
      <c r="V13" s="100">
        <v>480</v>
      </c>
      <c r="W13" s="100"/>
      <c r="X13" s="100" t="s">
        <v>165</v>
      </c>
      <c r="Y13" s="115" t="s">
        <v>27</v>
      </c>
    </row>
    <row r="14" spans="1:25" s="16" customFormat="1">
      <c r="A14" s="99">
        <f>T14*P14</f>
        <v>5</v>
      </c>
      <c r="B14" s="100" t="s">
        <v>163</v>
      </c>
      <c r="C14" s="100">
        <f>F14/A14</f>
        <v>3338.2</v>
      </c>
      <c r="D14" s="101">
        <f>C14/C$11</f>
        <v>1.0228951328281033</v>
      </c>
      <c r="E14" s="103">
        <f>VLOOKUP(M14,pupha!$A$2:$AH$33,10,0)</f>
        <v>14278</v>
      </c>
      <c r="F14" s="103">
        <f>VLOOKUP(M14,pupha!$A$2:$AH$33,12,0)</f>
        <v>16691</v>
      </c>
      <c r="G14" s="100"/>
      <c r="H14" s="100">
        <f>IF(A14*30&gt;300,A14*30,300)</f>
        <v>300</v>
      </c>
      <c r="I14" s="100">
        <f>F14-H14</f>
        <v>16391</v>
      </c>
      <c r="J14" s="104">
        <f>IF((F14-(1.1*$I$11/$A$11*A14+3500))&lt;0,0,F14-(1.1*$I$11/$A$11*A14+3500))</f>
        <v>0</v>
      </c>
      <c r="K14" s="100" t="str">
        <f>IF(D14&lt;1.5,"",1.5*$C$11*A14)</f>
        <v/>
      </c>
      <c r="L14" s="100"/>
      <c r="M14" s="100">
        <v>210510855</v>
      </c>
      <c r="N14" s="106" t="s">
        <v>44</v>
      </c>
      <c r="O14" s="100" t="s">
        <v>45</v>
      </c>
      <c r="P14" s="114">
        <v>1</v>
      </c>
      <c r="Q14" s="100" t="s">
        <v>3</v>
      </c>
      <c r="R14" s="100" t="s">
        <v>4</v>
      </c>
      <c r="S14" s="100" t="s">
        <v>43</v>
      </c>
      <c r="T14" s="100">
        <v>5</v>
      </c>
      <c r="U14" s="100" t="s">
        <v>164</v>
      </c>
      <c r="V14" s="100">
        <v>300</v>
      </c>
      <c r="W14" s="100"/>
      <c r="X14" s="100" t="s">
        <v>165</v>
      </c>
      <c r="Y14" s="115" t="s">
        <v>27</v>
      </c>
    </row>
    <row r="15" spans="1:25" s="14" customFormat="1">
      <c r="A15" s="52">
        <f>T15*P15</f>
        <v>8</v>
      </c>
      <c r="B15" s="53" t="s">
        <v>163</v>
      </c>
      <c r="C15" s="53">
        <f>F15/A15</f>
        <v>3679.75</v>
      </c>
      <c r="D15" s="54">
        <f t="shared" ref="D15:D21" si="4">C15/C$11</f>
        <v>1.1275532817159586</v>
      </c>
      <c r="E15" s="86">
        <f>VLOOKUP(M15,pupha!$A$2:$AH$33,10,0)</f>
        <v>25906</v>
      </c>
      <c r="F15" s="82">
        <f>VLOOKUP(M15,pupha!$A$2:$AH$33,12,0)</f>
        <v>29438</v>
      </c>
      <c r="G15" s="64">
        <f t="shared" ref="G15:G21" si="5">F15-$I$11/$A$11*A15*1.1</f>
        <v>983.3571428571413</v>
      </c>
      <c r="H15" s="53">
        <f>IF(G15&lt;1500,1500,IF(G15&gt;3500,3500,G15))</f>
        <v>1500</v>
      </c>
      <c r="I15" s="53">
        <f t="shared" si="2"/>
        <v>27938</v>
      </c>
      <c r="J15" s="62">
        <f>IF((F15-(1.1*$I$11/$A$11*A15+3500))&lt;0,0,F15-(1.1*$I$11/$A$11*A15+3500))</f>
        <v>0</v>
      </c>
      <c r="K15" s="53" t="str">
        <f>IF(D15&lt;1.5,"",1.5*$C$11*A15)</f>
        <v/>
      </c>
      <c r="L15" s="53"/>
      <c r="M15" s="53">
        <v>210722541</v>
      </c>
      <c r="N15" s="55" t="s">
        <v>14</v>
      </c>
      <c r="O15" s="53" t="s">
        <v>2</v>
      </c>
      <c r="P15" s="56">
        <v>1.6</v>
      </c>
      <c r="Q15" s="53" t="s">
        <v>3</v>
      </c>
      <c r="R15" s="53" t="s">
        <v>4</v>
      </c>
      <c r="S15" s="53" t="s">
        <v>48</v>
      </c>
      <c r="T15" s="53">
        <v>5</v>
      </c>
      <c r="U15" s="53" t="s">
        <v>164</v>
      </c>
      <c r="V15" s="53">
        <v>480</v>
      </c>
      <c r="W15" s="53"/>
      <c r="X15" s="53" t="s">
        <v>165</v>
      </c>
      <c r="Y15" s="57" t="s">
        <v>9</v>
      </c>
    </row>
    <row r="16" spans="1:25" s="14" customFormat="1">
      <c r="A16" s="52">
        <f>T16*P16</f>
        <v>5</v>
      </c>
      <c r="B16" s="53" t="s">
        <v>163</v>
      </c>
      <c r="C16" s="53">
        <f>F16/A16</f>
        <v>3684.6</v>
      </c>
      <c r="D16" s="54">
        <f t="shared" si="4"/>
        <v>1.1290394243659545</v>
      </c>
      <c r="E16" s="86">
        <f>VLOOKUP(M16,pupha!$A$2:$AH$33,10,0)</f>
        <v>15858</v>
      </c>
      <c r="F16" s="82">
        <f>VLOOKUP(M16,pupha!$A$2:$AH$33,12,0)</f>
        <v>18423</v>
      </c>
      <c r="G16" s="64">
        <f t="shared" si="5"/>
        <v>638.84821428571377</v>
      </c>
      <c r="H16" s="53">
        <f t="shared" ref="H16:H22" si="6">IF(G16&lt;1500,1500,IF(G16&gt;3500,3500,G16))</f>
        <v>1500</v>
      </c>
      <c r="I16" s="53">
        <f t="shared" si="2"/>
        <v>16923</v>
      </c>
      <c r="J16" s="62">
        <f>IF((F16-(1.1*$I$11/$A$11*A16+3500))&lt;0,0,F16-(1.1*$I$11/$A$11*A16+3500))</f>
        <v>0</v>
      </c>
      <c r="K16" s="53" t="str">
        <f>IF(D16&lt;1.5,"",1.5*$C$11*A16)</f>
        <v/>
      </c>
      <c r="L16" s="53"/>
      <c r="M16" s="53">
        <v>210722486</v>
      </c>
      <c r="N16" s="55" t="s">
        <v>1</v>
      </c>
      <c r="O16" s="53" t="s">
        <v>2</v>
      </c>
      <c r="P16" s="56">
        <v>1</v>
      </c>
      <c r="Q16" s="53" t="s">
        <v>3</v>
      </c>
      <c r="R16" s="53" t="s">
        <v>4</v>
      </c>
      <c r="S16" s="53" t="s">
        <v>43</v>
      </c>
      <c r="T16" s="53">
        <v>5</v>
      </c>
      <c r="U16" s="53" t="s">
        <v>164</v>
      </c>
      <c r="V16" s="53">
        <v>300</v>
      </c>
      <c r="W16" s="53"/>
      <c r="X16" s="53" t="s">
        <v>165</v>
      </c>
      <c r="Y16" s="57" t="s">
        <v>9</v>
      </c>
    </row>
    <row r="17" spans="1:116" s="14" customFormat="1">
      <c r="A17" s="52">
        <f>T17*P17</f>
        <v>8</v>
      </c>
      <c r="B17" s="53" t="s">
        <v>163</v>
      </c>
      <c r="C17" s="53">
        <f>F17/A17</f>
        <v>3779</v>
      </c>
      <c r="D17" s="54">
        <f>C17/C$11</f>
        <v>1.1579655823370085</v>
      </c>
      <c r="E17" s="86">
        <f>VLOOKUP(M17,pupha!$A$2:$AH$33,10,0)</f>
        <v>26630</v>
      </c>
      <c r="F17" s="82">
        <f>VLOOKUP(M17,pupha!$A$2:$AH$33,12,0)</f>
        <v>30232</v>
      </c>
      <c r="G17" s="64">
        <f t="shared" si="5"/>
        <v>1777.3571428571413</v>
      </c>
      <c r="H17" s="53">
        <f t="shared" si="6"/>
        <v>1777.3571428571413</v>
      </c>
      <c r="I17" s="53">
        <f>F17-H17</f>
        <v>28454.642857142859</v>
      </c>
      <c r="J17" s="62">
        <f>IF((F17-(1.1*$I$11/$A$11*A17+3500))&lt;0,0,F17-(1.1*$I$11/$A$11*A17+3500))</f>
        <v>0</v>
      </c>
      <c r="K17" s="53" t="str">
        <f>IF(D17&lt;1.5,"",1.5*$C$11*A17)</f>
        <v/>
      </c>
      <c r="L17" s="53"/>
      <c r="M17" s="53">
        <v>210376031</v>
      </c>
      <c r="N17" s="55" t="s">
        <v>73</v>
      </c>
      <c r="O17" s="53" t="s">
        <v>45</v>
      </c>
      <c r="P17" s="56">
        <v>1.6</v>
      </c>
      <c r="Q17" s="53" t="s">
        <v>3</v>
      </c>
      <c r="R17" s="53" t="s">
        <v>4</v>
      </c>
      <c r="S17" s="53" t="s">
        <v>72</v>
      </c>
      <c r="T17" s="53">
        <v>5</v>
      </c>
      <c r="U17" s="53" t="s">
        <v>164</v>
      </c>
      <c r="V17" s="53">
        <v>480</v>
      </c>
      <c r="W17" s="53"/>
      <c r="X17" s="53" t="s">
        <v>165</v>
      </c>
      <c r="Y17" s="57" t="s">
        <v>168</v>
      </c>
    </row>
    <row r="18" spans="1:116" s="14" customFormat="1">
      <c r="A18" s="52">
        <f>T18*P18</f>
        <v>8</v>
      </c>
      <c r="B18" s="53" t="s">
        <v>163</v>
      </c>
      <c r="C18" s="53">
        <f>F18/A18</f>
        <v>3779.125</v>
      </c>
      <c r="D18" s="54">
        <f t="shared" si="4"/>
        <v>1.1580038849826271</v>
      </c>
      <c r="E18" s="86">
        <f>VLOOKUP(M18,pupha!$A$2:$AH$33,10,0)</f>
        <v>26631</v>
      </c>
      <c r="F18" s="82">
        <f>VLOOKUP(M18,pupha!$A$2:$AH$33,12,0)</f>
        <v>30233</v>
      </c>
      <c r="G18" s="64">
        <f t="shared" si="5"/>
        <v>1778.3571428571413</v>
      </c>
      <c r="H18" s="53">
        <f t="shared" si="6"/>
        <v>1778.3571428571413</v>
      </c>
      <c r="I18" s="53">
        <f t="shared" si="2"/>
        <v>28454.642857142859</v>
      </c>
      <c r="J18" s="62">
        <f>IF((F18-(1.1*$I$11/$A$11*A18+3500))&lt;0,0,F18-(1.1*$I$11/$A$11*A18+3500))</f>
        <v>0</v>
      </c>
      <c r="K18" s="53" t="str">
        <f>IF(D18&lt;1.5,"",1.5*$C$11*A18)</f>
        <v/>
      </c>
      <c r="L18" s="53"/>
      <c r="M18" s="53">
        <v>210400474</v>
      </c>
      <c r="N18" s="55" t="s">
        <v>166</v>
      </c>
      <c r="O18" s="53" t="s">
        <v>67</v>
      </c>
      <c r="P18" s="56">
        <v>1.6</v>
      </c>
      <c r="Q18" s="53" t="s">
        <v>3</v>
      </c>
      <c r="R18" s="53" t="s">
        <v>4</v>
      </c>
      <c r="S18" s="53" t="s">
        <v>66</v>
      </c>
      <c r="T18" s="53">
        <v>5</v>
      </c>
      <c r="U18" s="53" t="s">
        <v>164</v>
      </c>
      <c r="V18" s="53">
        <v>480</v>
      </c>
      <c r="W18" s="53"/>
      <c r="X18" s="53" t="s">
        <v>165</v>
      </c>
      <c r="Y18" s="57" t="s">
        <v>167</v>
      </c>
    </row>
    <row r="19" spans="1:116" s="14" customFormat="1">
      <c r="A19" s="52">
        <f>T19*P19</f>
        <v>8</v>
      </c>
      <c r="B19" s="53" t="s">
        <v>163</v>
      </c>
      <c r="C19" s="53">
        <f>F19/A19</f>
        <v>3779.125</v>
      </c>
      <c r="D19" s="54">
        <f t="shared" si="4"/>
        <v>1.1580038849826271</v>
      </c>
      <c r="E19" s="86">
        <f>VLOOKUP(M19,pupha!$A$2:$AH$33,10,0)</f>
        <v>26631</v>
      </c>
      <c r="F19" s="82">
        <f>VLOOKUP(M19,pupha!$A$2:$AH$33,12,0)</f>
        <v>30233</v>
      </c>
      <c r="G19" s="64">
        <f t="shared" si="5"/>
        <v>1778.3571428571413</v>
      </c>
      <c r="H19" s="53">
        <f t="shared" si="6"/>
        <v>1778.3571428571413</v>
      </c>
      <c r="I19" s="53">
        <f t="shared" si="2"/>
        <v>28454.642857142859</v>
      </c>
      <c r="J19" s="62">
        <f>IF((F19-(1.1*$I$11/$A$11*A19+3500))&lt;0,0,F19-(1.1*$I$11/$A$11*A19+3500))</f>
        <v>0</v>
      </c>
      <c r="K19" s="53" t="str">
        <f>IF(D19&lt;1.5,"",1.5*$C$11*A19)</f>
        <v/>
      </c>
      <c r="L19" s="53"/>
      <c r="M19" s="53">
        <v>210349767</v>
      </c>
      <c r="N19" s="55" t="s">
        <v>166</v>
      </c>
      <c r="O19" s="53" t="s">
        <v>65</v>
      </c>
      <c r="P19" s="56">
        <v>1.6</v>
      </c>
      <c r="Q19" s="53" t="s">
        <v>3</v>
      </c>
      <c r="R19" s="53" t="s">
        <v>4</v>
      </c>
      <c r="S19" s="53" t="s">
        <v>63</v>
      </c>
      <c r="T19" s="53">
        <v>5</v>
      </c>
      <c r="U19" s="53" t="s">
        <v>164</v>
      </c>
      <c r="V19" s="53">
        <v>480</v>
      </c>
      <c r="W19" s="53"/>
      <c r="X19" s="53" t="s">
        <v>165</v>
      </c>
      <c r="Y19" s="57" t="s">
        <v>167</v>
      </c>
    </row>
    <row r="20" spans="1:116" s="14" customFormat="1">
      <c r="A20" s="52">
        <f>T20*P20</f>
        <v>5</v>
      </c>
      <c r="B20" s="53" t="s">
        <v>163</v>
      </c>
      <c r="C20" s="53">
        <f>F20/A20</f>
        <v>3891.6</v>
      </c>
      <c r="D20" s="54">
        <f t="shared" si="4"/>
        <v>1.1924686055101092</v>
      </c>
      <c r="E20" s="86">
        <f>VLOOKUP(M20,pupha!$A$2:$AH$33,10,0)</f>
        <v>16802</v>
      </c>
      <c r="F20" s="82">
        <f>VLOOKUP(M20,pupha!$A$2:$AH$33,12,0)</f>
        <v>19458</v>
      </c>
      <c r="G20" s="64">
        <f t="shared" si="5"/>
        <v>1673.8482142857138</v>
      </c>
      <c r="H20" s="53">
        <f t="shared" si="6"/>
        <v>1673.8482142857138</v>
      </c>
      <c r="I20" s="53">
        <f t="shared" si="2"/>
        <v>17784.151785714286</v>
      </c>
      <c r="J20" s="62">
        <f>IF((F20-(1.1*$I$11/$A$11*A20+3500))&lt;0,0,F20-(1.1*$I$11/$A$11*A20+3500))</f>
        <v>0</v>
      </c>
      <c r="K20" s="53" t="str">
        <f>IF(D20&lt;1.5,"",1.5*$C$11*A20)</f>
        <v/>
      </c>
      <c r="L20" s="53"/>
      <c r="M20" s="53">
        <v>210375996</v>
      </c>
      <c r="N20" s="55" t="s">
        <v>69</v>
      </c>
      <c r="O20" s="53" t="s">
        <v>45</v>
      </c>
      <c r="P20" s="56">
        <v>1</v>
      </c>
      <c r="Q20" s="53" t="s">
        <v>3</v>
      </c>
      <c r="R20" s="53" t="s">
        <v>4</v>
      </c>
      <c r="S20" s="53" t="s">
        <v>68</v>
      </c>
      <c r="T20" s="53">
        <v>5</v>
      </c>
      <c r="U20" s="53" t="s">
        <v>164</v>
      </c>
      <c r="V20" s="53">
        <v>300</v>
      </c>
      <c r="W20" s="53"/>
      <c r="X20" s="53" t="s">
        <v>165</v>
      </c>
      <c r="Y20" s="57" t="s">
        <v>168</v>
      </c>
    </row>
    <row r="21" spans="1:116" s="14" customFormat="1">
      <c r="A21" s="52">
        <f>T21*P21</f>
        <v>5</v>
      </c>
      <c r="B21" s="53" t="s">
        <v>163</v>
      </c>
      <c r="C21" s="53">
        <f>F21/A21</f>
        <v>3891.6</v>
      </c>
      <c r="D21" s="54">
        <f t="shared" si="4"/>
        <v>1.1924686055101092</v>
      </c>
      <c r="E21" s="86">
        <f>VLOOKUP(M21,pupha!$A$2:$AH$33,10,0)</f>
        <v>16802</v>
      </c>
      <c r="F21" s="82">
        <f>VLOOKUP(M21,pupha!$A$2:$AH$33,12,0)</f>
        <v>19458</v>
      </c>
      <c r="G21" s="64">
        <f t="shared" si="5"/>
        <v>1673.8482142857138</v>
      </c>
      <c r="H21" s="53">
        <f t="shared" si="6"/>
        <v>1673.8482142857138</v>
      </c>
      <c r="I21" s="53">
        <f t="shared" si="2"/>
        <v>17784.151785714286</v>
      </c>
      <c r="J21" s="62">
        <f>IF((F21-(1.1*$I$11/$A$11*A21+3500))&lt;0,0,F21-(1.1*$I$11/$A$11*A21+3500))</f>
        <v>0</v>
      </c>
      <c r="K21" s="53" t="str">
        <f>IF(D21&lt;1.5,"",1.5*$C$11*A21)</f>
        <v/>
      </c>
      <c r="L21" s="53"/>
      <c r="M21" s="53">
        <v>210400458</v>
      </c>
      <c r="N21" s="55" t="s">
        <v>169</v>
      </c>
      <c r="O21" s="53" t="s">
        <v>61</v>
      </c>
      <c r="P21" s="56">
        <v>1</v>
      </c>
      <c r="Q21" s="53" t="s">
        <v>3</v>
      </c>
      <c r="R21" s="53" t="s">
        <v>4</v>
      </c>
      <c r="S21" s="53" t="s">
        <v>59</v>
      </c>
      <c r="T21" s="53">
        <v>5</v>
      </c>
      <c r="U21" s="53" t="s">
        <v>164</v>
      </c>
      <c r="V21" s="53">
        <v>300</v>
      </c>
      <c r="W21" s="53"/>
      <c r="X21" s="53" t="s">
        <v>165</v>
      </c>
      <c r="Y21" s="57" t="s">
        <v>167</v>
      </c>
    </row>
    <row r="22" spans="1:116" s="14" customFormat="1" ht="12.75">
      <c r="A22" s="24"/>
      <c r="B22" s="24"/>
      <c r="C22" s="24"/>
      <c r="D22" s="24"/>
      <c r="E22" s="25"/>
      <c r="F22" s="25"/>
      <c r="G22" s="98"/>
      <c r="H22" s="69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6"/>
      <c r="Y22" s="24"/>
    </row>
    <row r="23" spans="1:116" s="14" customFormat="1" ht="12.75">
      <c r="A23" s="24"/>
      <c r="B23" s="24"/>
      <c r="C23" s="24"/>
      <c r="D23" s="24"/>
      <c r="E23" s="25"/>
      <c r="F23" s="25"/>
      <c r="G23" s="25"/>
      <c r="H23" s="25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6"/>
      <c r="Y23" s="24"/>
    </row>
    <row r="24" spans="1:116" s="14" customFormat="1" ht="13.5" thickBot="1">
      <c r="A24" s="35" t="s">
        <v>170</v>
      </c>
      <c r="B24" s="58"/>
      <c r="C24" s="58"/>
      <c r="D24" s="24"/>
      <c r="E24" s="25"/>
      <c r="F24" s="25"/>
      <c r="G24" s="38"/>
      <c r="H24" s="25"/>
      <c r="I24" s="24"/>
      <c r="J24" s="24"/>
      <c r="K24" s="24"/>
      <c r="L24" s="24"/>
      <c r="M24" s="24"/>
      <c r="N24" s="24"/>
      <c r="O24" s="24"/>
      <c r="P24" s="25"/>
      <c r="Q24" s="24"/>
      <c r="R24" s="24"/>
      <c r="S24" s="24"/>
      <c r="T24" s="24"/>
      <c r="U24" s="24"/>
      <c r="V24" s="25"/>
      <c r="W24" s="59"/>
    </row>
    <row r="25" spans="1:116" s="60" customFormat="1" ht="53.25" customHeight="1">
      <c r="A25" s="39" t="s">
        <v>137</v>
      </c>
      <c r="B25" s="40" t="s">
        <v>147</v>
      </c>
      <c r="C25" s="40" t="s">
        <v>139</v>
      </c>
      <c r="D25" s="40" t="s">
        <v>141</v>
      </c>
      <c r="E25" s="40" t="s">
        <v>85</v>
      </c>
      <c r="F25" s="40" t="s">
        <v>87</v>
      </c>
      <c r="G25" s="41" t="s">
        <v>148</v>
      </c>
      <c r="H25" s="40" t="s">
        <v>149</v>
      </c>
      <c r="I25" s="40" t="s">
        <v>150</v>
      </c>
      <c r="J25" s="40" t="s">
        <v>151</v>
      </c>
      <c r="K25" s="40" t="s">
        <v>152</v>
      </c>
      <c r="L25" s="40" t="s">
        <v>153</v>
      </c>
      <c r="M25" s="4" t="s">
        <v>76</v>
      </c>
      <c r="N25" s="4" t="s">
        <v>78</v>
      </c>
      <c r="O25" s="4" t="s">
        <v>79</v>
      </c>
      <c r="P25" s="40" t="s">
        <v>135</v>
      </c>
      <c r="Q25" s="4" t="s">
        <v>80</v>
      </c>
      <c r="R25" s="4" t="s">
        <v>81</v>
      </c>
      <c r="S25" s="4" t="s">
        <v>77</v>
      </c>
      <c r="T25" s="43" t="s">
        <v>159</v>
      </c>
      <c r="U25" s="42" t="s">
        <v>160</v>
      </c>
      <c r="V25" s="40" t="s">
        <v>161</v>
      </c>
      <c r="W25" s="40"/>
      <c r="X25" s="40" t="s">
        <v>162</v>
      </c>
      <c r="Y25" s="44" t="s">
        <v>108</v>
      </c>
      <c r="Z25" s="14"/>
    </row>
    <row r="26" spans="1:116" s="103" customFormat="1">
      <c r="A26" s="99">
        <f>P26*T26</f>
        <v>1</v>
      </c>
      <c r="B26" s="100" t="s">
        <v>171</v>
      </c>
      <c r="C26" s="100">
        <f>F26/A26</f>
        <v>132631</v>
      </c>
      <c r="D26" s="101">
        <f>C26/C$26</f>
        <v>1</v>
      </c>
      <c r="E26" s="103">
        <f>VLOOKUP(M26,pupha!$A$2:$AH$33,10,0)</f>
        <v>120043</v>
      </c>
      <c r="F26" s="102">
        <v>132631</v>
      </c>
      <c r="G26" s="97"/>
      <c r="H26" s="95">
        <f t="shared" ref="H26:H27" si="7">IF(A26*30&gt;300,A26*30,300)</f>
        <v>300</v>
      </c>
      <c r="I26" s="103">
        <f>F26-H26</f>
        <v>132331</v>
      </c>
      <c r="J26" s="104">
        <f>IF((F26-(1.1*$I$26/$A$26*A26+3500))&lt;0,0,F26-(1.1*$I$26/$A$26*A26+3500))</f>
        <v>0</v>
      </c>
      <c r="K26" s="100" t="str">
        <f>IF(D26&lt;1.5,"",1.5*$C$26*A26)</f>
        <v/>
      </c>
      <c r="L26" s="105"/>
      <c r="M26" s="103">
        <v>210864898</v>
      </c>
      <c r="N26" s="103" t="s">
        <v>54</v>
      </c>
      <c r="O26" s="103" t="s">
        <v>55</v>
      </c>
      <c r="P26" s="116">
        <v>1</v>
      </c>
      <c r="Q26" s="103" t="s">
        <v>19</v>
      </c>
      <c r="R26" s="103" t="s">
        <v>20</v>
      </c>
      <c r="S26" s="103" t="s">
        <v>53</v>
      </c>
      <c r="T26" s="103">
        <v>1</v>
      </c>
      <c r="U26" s="100" t="s">
        <v>164</v>
      </c>
      <c r="V26" s="102">
        <v>6</v>
      </c>
      <c r="W26" s="102"/>
      <c r="X26" s="102" t="s">
        <v>173</v>
      </c>
      <c r="Y26" s="103" t="s">
        <v>9</v>
      </c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</row>
    <row r="27" spans="1:116" s="103" customFormat="1" ht="14.25" customHeight="1">
      <c r="A27" s="99">
        <f>P27*T27</f>
        <v>1</v>
      </c>
      <c r="B27" s="100" t="s">
        <v>171</v>
      </c>
      <c r="C27" s="100">
        <f>F27/A27</f>
        <v>132632</v>
      </c>
      <c r="D27" s="101">
        <f t="shared" ref="D27:D34" si="8">C27/C$26</f>
        <v>1.0000075397154511</v>
      </c>
      <c r="E27" s="103">
        <f>VLOOKUP(M27,pupha!$A$2:$AH$33,10,0)</f>
        <v>120044</v>
      </c>
      <c r="F27" s="102">
        <v>132632</v>
      </c>
      <c r="G27" s="97"/>
      <c r="H27" s="95">
        <f t="shared" si="7"/>
        <v>300</v>
      </c>
      <c r="I27" s="103">
        <f t="shared" ref="I27:I34" si="9">F27-H27</f>
        <v>132332</v>
      </c>
      <c r="J27" s="104">
        <f>IF((F27-(1.1*$I$26/$A$26*A27+3500))&lt;0,0,F27-(1.1*$I$26/$A$26*A27+3500))</f>
        <v>0</v>
      </c>
      <c r="K27" s="100" t="str">
        <f>IF(D27&lt;1.5,"",1.5*$C$26*A27)</f>
        <v/>
      </c>
      <c r="L27" s="105"/>
      <c r="M27" s="103">
        <v>210851853</v>
      </c>
      <c r="N27" s="103" t="s">
        <v>17</v>
      </c>
      <c r="O27" s="103" t="s">
        <v>18</v>
      </c>
      <c r="P27" s="116">
        <v>1</v>
      </c>
      <c r="Q27" s="103" t="s">
        <v>19</v>
      </c>
      <c r="R27" s="103" t="s">
        <v>20</v>
      </c>
      <c r="S27" s="103" t="s">
        <v>16</v>
      </c>
      <c r="T27" s="103">
        <v>1</v>
      </c>
      <c r="U27" s="100" t="s">
        <v>164</v>
      </c>
      <c r="V27" s="102">
        <v>6</v>
      </c>
      <c r="W27" s="102"/>
      <c r="X27" s="102" t="s">
        <v>173</v>
      </c>
      <c r="Y27" s="103" t="s">
        <v>22</v>
      </c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</row>
    <row r="28" spans="1:116" s="107" customFormat="1">
      <c r="A28" s="99">
        <f>P28*T28</f>
        <v>1</v>
      </c>
      <c r="B28" s="100" t="s">
        <v>171</v>
      </c>
      <c r="C28" s="100">
        <f>F28/A28</f>
        <v>132632</v>
      </c>
      <c r="D28" s="101">
        <f t="shared" si="8"/>
        <v>1.0000075397154511</v>
      </c>
      <c r="E28" s="103">
        <f>VLOOKUP(M28,pupha!$A$2:$AH$33,10,0)</f>
        <v>120045</v>
      </c>
      <c r="F28" s="102">
        <v>132632</v>
      </c>
      <c r="G28" s="97"/>
      <c r="H28" s="61">
        <f>IF(A28*30&gt;300,A28*30,300)</f>
        <v>300</v>
      </c>
      <c r="I28" s="103">
        <f t="shared" si="9"/>
        <v>132332</v>
      </c>
      <c r="J28" s="104">
        <f>IF((F28-(1.1*$I$26/$A$26*A28+3500))&lt;0,0,F28-(1.1*$I$26/$A$26*A28+3500))</f>
        <v>0</v>
      </c>
      <c r="K28" s="100" t="str">
        <f>IF(D28&lt;1.5,"",1.5*$C$26*A28)</f>
        <v/>
      </c>
      <c r="L28" s="105"/>
      <c r="M28" s="104">
        <v>210864644</v>
      </c>
      <c r="N28" s="106" t="s">
        <v>172</v>
      </c>
      <c r="O28" s="106" t="s">
        <v>42</v>
      </c>
      <c r="P28" s="100">
        <v>1</v>
      </c>
      <c r="Q28" s="106" t="s">
        <v>19</v>
      </c>
      <c r="R28" s="106" t="s">
        <v>20</v>
      </c>
      <c r="S28" s="106" t="s">
        <v>24</v>
      </c>
      <c r="T28" s="104">
        <v>1</v>
      </c>
      <c r="U28" s="100" t="s">
        <v>164</v>
      </c>
      <c r="V28" s="100">
        <v>6</v>
      </c>
      <c r="W28" s="100"/>
      <c r="X28" s="100" t="s">
        <v>173</v>
      </c>
      <c r="Y28" s="106" t="s">
        <v>27</v>
      </c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</row>
    <row r="29" spans="1:116" s="107" customFormat="1">
      <c r="A29" s="99">
        <f>P29*T29</f>
        <v>1</v>
      </c>
      <c r="B29" s="100" t="s">
        <v>171</v>
      </c>
      <c r="C29" s="100">
        <f>F29/A29</f>
        <v>132632</v>
      </c>
      <c r="D29" s="101">
        <f t="shared" si="8"/>
        <v>1.0000075397154511</v>
      </c>
      <c r="E29" s="103">
        <f>VLOOKUP(M29,pupha!$A$2:$AH$33,10,0)</f>
        <v>121125</v>
      </c>
      <c r="F29" s="102">
        <v>132632</v>
      </c>
      <c r="G29" s="97"/>
      <c r="H29" s="61">
        <f>IF(A29*30&gt;300,A29*30,300)</f>
        <v>300</v>
      </c>
      <c r="I29" s="103">
        <f t="shared" si="9"/>
        <v>132332</v>
      </c>
      <c r="J29" s="104">
        <f>IF((F29-(1.1*$I$26/$A$26*A29+3500))&lt;0,0,F29-(1.1*$I$26/$A$26*A29+3500))</f>
        <v>0</v>
      </c>
      <c r="K29" s="100" t="str">
        <f>IF(D29&lt;1.5,"",1.5*$C$26*A29)</f>
        <v/>
      </c>
      <c r="L29" s="105"/>
      <c r="M29" s="104">
        <v>210851293</v>
      </c>
      <c r="N29" s="106" t="s">
        <v>57</v>
      </c>
      <c r="O29" s="106" t="s">
        <v>26</v>
      </c>
      <c r="P29" s="100">
        <v>1</v>
      </c>
      <c r="Q29" s="106" t="s">
        <v>19</v>
      </c>
      <c r="R29" s="106" t="s">
        <v>20</v>
      </c>
      <c r="S29" s="106" t="s">
        <v>56</v>
      </c>
      <c r="T29" s="104">
        <v>1</v>
      </c>
      <c r="U29" s="100" t="s">
        <v>164</v>
      </c>
      <c r="V29" s="100">
        <v>6</v>
      </c>
      <c r="W29" s="100"/>
      <c r="X29" s="100" t="s">
        <v>173</v>
      </c>
      <c r="Y29" s="106" t="s">
        <v>174</v>
      </c>
      <c r="Z29" s="16"/>
    </row>
    <row r="30" spans="1:116" s="67" customFormat="1">
      <c r="A30" s="20">
        <f>P30*T30</f>
        <v>1</v>
      </c>
      <c r="B30" s="53" t="s">
        <v>171</v>
      </c>
      <c r="C30" s="53">
        <f>F30/A30</f>
        <v>147064</v>
      </c>
      <c r="D30" s="54">
        <f t="shared" si="8"/>
        <v>1.1088207131062873</v>
      </c>
      <c r="E30" s="86">
        <f>VLOOKUP(M30,pupha!$A$2:$AH$33,10,0)</f>
        <v>133210</v>
      </c>
      <c r="F30" s="63">
        <f>VLOOKUP(M30,pupha!$A$2:$AH$33,12,0)</f>
        <v>147064</v>
      </c>
      <c r="G30" s="64">
        <f>F30-$I$26/$A$26*A30*1.1</f>
        <v>1499.8999999999942</v>
      </c>
      <c r="H30" s="64">
        <f>IF(G30&lt;1500,1500,IF(G30&gt;3500,3500,G30))</f>
        <v>1500</v>
      </c>
      <c r="I30" s="96">
        <f t="shared" si="9"/>
        <v>145564</v>
      </c>
      <c r="J30" s="85">
        <f>IF((F30-(1.1*$I$26/$A$26*A30+3500))&lt;0,0,F30-(1.1*$I$26/$A$26*A30+3500))</f>
        <v>0</v>
      </c>
      <c r="K30" s="53" t="str">
        <f>IF(D30&lt;1.5,"",1.5*$C$26*A30)</f>
        <v/>
      </c>
      <c r="L30"/>
      <c r="M30">
        <v>210848787</v>
      </c>
      <c r="N30" t="s">
        <v>51</v>
      </c>
      <c r="O30" t="s">
        <v>52</v>
      </c>
      <c r="P30" s="63">
        <v>1</v>
      </c>
      <c r="Q30" t="s">
        <v>19</v>
      </c>
      <c r="R30" t="s">
        <v>20</v>
      </c>
      <c r="S30" t="s">
        <v>50</v>
      </c>
      <c r="T30">
        <v>1</v>
      </c>
      <c r="U30" s="53" t="s">
        <v>164</v>
      </c>
      <c r="V30" s="63">
        <v>6</v>
      </c>
      <c r="W30" s="63"/>
      <c r="X30" s="63" t="s">
        <v>173</v>
      </c>
      <c r="Y30" t="s">
        <v>9</v>
      </c>
      <c r="Z30" s="14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</row>
    <row r="31" spans="1:116" s="68" customFormat="1">
      <c r="A31" s="52">
        <f>P31*T31</f>
        <v>1</v>
      </c>
      <c r="B31" s="53" t="s">
        <v>171</v>
      </c>
      <c r="C31" s="53">
        <f>F31/A31</f>
        <v>147065</v>
      </c>
      <c r="D31" s="54">
        <f t="shared" si="8"/>
        <v>1.1088282528217386</v>
      </c>
      <c r="E31" s="86">
        <f>VLOOKUP(M31,pupha!$A$2:$AH$33,10,0)</f>
        <v>133211</v>
      </c>
      <c r="F31" s="63">
        <f>VLOOKUP(M31,pupha!$A$2:$AH$33,12,0)</f>
        <v>147065</v>
      </c>
      <c r="G31" s="64">
        <f t="shared" ref="G31:G34" si="10">F31-$I$26/$A$26*A31*1.1</f>
        <v>1500.8999999999942</v>
      </c>
      <c r="H31" s="64">
        <f>IF(G31&lt;1500,1500,IF(G31&gt;3500,3500,G31))</f>
        <v>1500.8999999999942</v>
      </c>
      <c r="I31" s="96">
        <f t="shared" si="9"/>
        <v>145564.1</v>
      </c>
      <c r="J31" s="85">
        <f t="shared" ref="J31:J34" si="11">IF((F31-(1.1*$I$26/$A$26*A31+3500))&lt;0,0,F31-(1.1*$I$26/$A$26*A31+3500))</f>
        <v>0</v>
      </c>
      <c r="K31" s="53" t="str">
        <f>IF(D31&lt;1.5,"",1.5*$C$26*A31)</f>
        <v/>
      </c>
      <c r="L31"/>
      <c r="M31">
        <v>210850289</v>
      </c>
      <c r="N31" t="s">
        <v>75</v>
      </c>
      <c r="O31" t="s">
        <v>26</v>
      </c>
      <c r="P31" s="63">
        <v>1</v>
      </c>
      <c r="Q31" t="s">
        <v>19</v>
      </c>
      <c r="R31" t="s">
        <v>20</v>
      </c>
      <c r="S31" t="s">
        <v>74</v>
      </c>
      <c r="T31">
        <v>1</v>
      </c>
      <c r="U31" s="53" t="s">
        <v>164</v>
      </c>
      <c r="V31" s="63">
        <v>6</v>
      </c>
      <c r="W31" s="63"/>
      <c r="X31" s="63" t="s">
        <v>173</v>
      </c>
      <c r="Y31" t="s">
        <v>70</v>
      </c>
      <c r="Z31" s="14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</row>
    <row r="32" spans="1:116" s="88" customFormat="1">
      <c r="A32" s="83">
        <f>P32*T32</f>
        <v>1</v>
      </c>
      <c r="B32" s="69" t="s">
        <v>171</v>
      </c>
      <c r="C32" s="69">
        <f>F32/A32</f>
        <v>147233</v>
      </c>
      <c r="D32" s="54">
        <f t="shared" si="8"/>
        <v>1.1100949250175298</v>
      </c>
      <c r="E32" s="86">
        <f>VLOOKUP(M32,pupha!$A$2:$AH$33,10,0)</f>
        <v>133364</v>
      </c>
      <c r="F32" s="84">
        <f>VLOOKUP(M32,pupha!$A$2:$AH$33,12,0)</f>
        <v>147233</v>
      </c>
      <c r="G32" s="64">
        <f t="shared" si="10"/>
        <v>1668.8999999999942</v>
      </c>
      <c r="H32" s="64">
        <f t="shared" ref="H32:H33" si="12">IF(G32&lt;1500,1500,IF(G32&gt;3500,3500,G32))</f>
        <v>1668.8999999999942</v>
      </c>
      <c r="I32" s="96">
        <f t="shared" si="9"/>
        <v>145564.1</v>
      </c>
      <c r="J32" s="85">
        <f t="shared" si="11"/>
        <v>0</v>
      </c>
      <c r="K32" s="53" t="str">
        <f>IF(D32&lt;1.5,"",1.5*$C$26*A32)</f>
        <v/>
      </c>
      <c r="L32" s="87"/>
      <c r="M32" s="86">
        <v>210185260</v>
      </c>
      <c r="N32" s="86" t="s">
        <v>37</v>
      </c>
      <c r="O32" s="86" t="s">
        <v>38</v>
      </c>
      <c r="P32" s="84">
        <v>1</v>
      </c>
      <c r="Q32" s="86" t="s">
        <v>19</v>
      </c>
      <c r="R32" s="86" t="s">
        <v>20</v>
      </c>
      <c r="S32" s="86" t="s">
        <v>36</v>
      </c>
      <c r="T32" s="86">
        <v>1</v>
      </c>
      <c r="U32" s="69" t="s">
        <v>164</v>
      </c>
      <c r="V32" s="84">
        <v>6</v>
      </c>
      <c r="W32" s="84"/>
      <c r="X32" s="84" t="s">
        <v>173</v>
      </c>
      <c r="Y32" s="86" t="s">
        <v>39</v>
      </c>
      <c r="Z32" s="14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86"/>
      <c r="BU32" s="86"/>
      <c r="BV32" s="86"/>
      <c r="BW32" s="86"/>
      <c r="BX32" s="86"/>
      <c r="BY32" s="86"/>
      <c r="BZ32" s="86"/>
      <c r="CA32" s="86"/>
      <c r="CB32" s="86"/>
      <c r="CC32" s="86"/>
      <c r="CD32" s="86"/>
      <c r="CE32" s="86"/>
      <c r="CF32" s="86"/>
      <c r="CG32" s="86"/>
      <c r="CH32" s="86"/>
      <c r="CI32" s="86"/>
      <c r="CJ32" s="86"/>
      <c r="CK32" s="86"/>
      <c r="CL32" s="86"/>
      <c r="CM32" s="86"/>
      <c r="CN32" s="86"/>
      <c r="CO32" s="86"/>
      <c r="CP32" s="86"/>
      <c r="CQ32" s="86"/>
      <c r="CR32" s="86"/>
      <c r="CS32" s="86"/>
      <c r="CT32" s="86"/>
      <c r="CU32" s="86"/>
      <c r="CV32" s="86"/>
      <c r="CW32" s="86"/>
      <c r="CX32" s="86"/>
      <c r="CY32" s="86"/>
      <c r="CZ32" s="86"/>
      <c r="DA32" s="86"/>
      <c r="DB32" s="86"/>
      <c r="DC32" s="86"/>
      <c r="DD32" s="86"/>
      <c r="DE32" s="86"/>
      <c r="DF32" s="86"/>
      <c r="DG32" s="86"/>
      <c r="DH32" s="86"/>
      <c r="DI32" s="86"/>
      <c r="DJ32" s="86"/>
      <c r="DK32" s="86"/>
      <c r="DL32" s="86"/>
    </row>
    <row r="33" spans="1:116" s="88" customFormat="1">
      <c r="A33" s="83">
        <f>P33*T33</f>
        <v>1</v>
      </c>
      <c r="B33" s="69" t="s">
        <v>171</v>
      </c>
      <c r="C33" s="69">
        <f>F33/A33</f>
        <v>147233</v>
      </c>
      <c r="D33" s="54">
        <f t="shared" si="8"/>
        <v>1.1100949250175298</v>
      </c>
      <c r="E33" s="86">
        <f>VLOOKUP(M33,pupha!$A$2:$AH$33,10,0)</f>
        <v>133364</v>
      </c>
      <c r="F33" s="84">
        <f>VLOOKUP(M33,pupha!$A$2:$AH$33,12,0)</f>
        <v>147233</v>
      </c>
      <c r="G33" s="64">
        <f t="shared" si="10"/>
        <v>1668.8999999999942</v>
      </c>
      <c r="H33" s="64">
        <f t="shared" si="12"/>
        <v>1668.8999999999942</v>
      </c>
      <c r="I33" s="96">
        <f t="shared" si="9"/>
        <v>145564.1</v>
      </c>
      <c r="J33" s="85">
        <f t="shared" si="11"/>
        <v>0</v>
      </c>
      <c r="K33" s="53" t="str">
        <f>IF(D33&lt;1.5,"",1.5*$C$26*A33)</f>
        <v/>
      </c>
      <c r="L33" s="87"/>
      <c r="M33" s="86">
        <v>210444800</v>
      </c>
      <c r="N33" s="86" t="s">
        <v>37</v>
      </c>
      <c r="O33" s="86" t="s">
        <v>42</v>
      </c>
      <c r="P33" s="84">
        <v>1</v>
      </c>
      <c r="Q33" s="86" t="s">
        <v>19</v>
      </c>
      <c r="R33" s="86" t="s">
        <v>20</v>
      </c>
      <c r="S33" s="86" t="s">
        <v>41</v>
      </c>
      <c r="T33" s="86">
        <v>1</v>
      </c>
      <c r="U33" s="69" t="s">
        <v>164</v>
      </c>
      <c r="V33" s="84">
        <v>6</v>
      </c>
      <c r="W33" s="84"/>
      <c r="X33" s="84" t="s">
        <v>173</v>
      </c>
      <c r="Y33" s="86" t="s">
        <v>39</v>
      </c>
      <c r="Z33" s="14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6"/>
      <c r="BW33" s="86"/>
      <c r="BX33" s="86"/>
      <c r="BY33" s="86"/>
      <c r="BZ33" s="86"/>
      <c r="CA33" s="86"/>
      <c r="CB33" s="86"/>
      <c r="CC33" s="86"/>
      <c r="CD33" s="86"/>
      <c r="CE33" s="86"/>
      <c r="CF33" s="86"/>
      <c r="CG33" s="86"/>
      <c r="CH33" s="86"/>
      <c r="CI33" s="86"/>
      <c r="CJ33" s="86"/>
      <c r="CK33" s="86"/>
      <c r="CL33" s="86"/>
      <c r="CM33" s="86"/>
      <c r="CN33" s="86"/>
      <c r="CO33" s="86"/>
      <c r="CP33" s="86"/>
      <c r="CQ33" s="86"/>
      <c r="CR33" s="86"/>
      <c r="CS33" s="86"/>
      <c r="CT33" s="86"/>
      <c r="CU33" s="86"/>
      <c r="CV33" s="86"/>
      <c r="CW33" s="86"/>
      <c r="CX33" s="86"/>
      <c r="CY33" s="86"/>
      <c r="CZ33" s="86"/>
      <c r="DA33" s="86"/>
      <c r="DB33" s="86"/>
      <c r="DC33" s="86"/>
      <c r="DD33" s="86"/>
      <c r="DE33" s="86"/>
      <c r="DF33" s="86"/>
      <c r="DG33" s="86"/>
      <c r="DH33" s="86"/>
      <c r="DI33" s="86"/>
      <c r="DJ33" s="86"/>
      <c r="DK33" s="86"/>
      <c r="DL33" s="86"/>
    </row>
    <row r="34" spans="1:116" s="88" customFormat="1">
      <c r="A34" s="89">
        <v>1</v>
      </c>
      <c r="B34" s="90" t="s">
        <v>171</v>
      </c>
      <c r="C34" s="90">
        <f>F34/A34</f>
        <v>184269</v>
      </c>
      <c r="D34" s="54">
        <f t="shared" si="8"/>
        <v>1.3893358264659093</v>
      </c>
      <c r="E34" s="86">
        <f>VLOOKUP(M34,pupha!$A$2:$AH$33,10,0)</f>
        <v>167149</v>
      </c>
      <c r="F34" s="91">
        <f>VLOOKUP(M34,pupha!$A$2:$AH$33,12,0)</f>
        <v>184269</v>
      </c>
      <c r="G34" s="64">
        <f t="shared" si="10"/>
        <v>38704.899999999994</v>
      </c>
      <c r="H34" s="64">
        <f>IF(G34&lt;1500,1500,IF(G34&gt;3500,3500,G34))</f>
        <v>3500</v>
      </c>
      <c r="I34" s="96">
        <f t="shared" si="9"/>
        <v>180769</v>
      </c>
      <c r="J34" s="85">
        <f t="shared" si="11"/>
        <v>35204.899999999994</v>
      </c>
      <c r="K34" s="53" t="str">
        <f>IF(D34&lt;1.5,"",1.5*$C$26*A34)</f>
        <v/>
      </c>
      <c r="L34" s="65"/>
      <c r="M34" s="66">
        <v>210669696</v>
      </c>
      <c r="N34" s="66" t="s">
        <v>30</v>
      </c>
      <c r="O34" s="66" t="s">
        <v>31</v>
      </c>
      <c r="P34" s="91">
        <v>1</v>
      </c>
      <c r="Q34" s="66" t="s">
        <v>32</v>
      </c>
      <c r="R34" s="66" t="s">
        <v>33</v>
      </c>
      <c r="S34" s="66" t="s">
        <v>29</v>
      </c>
      <c r="T34" s="92">
        <v>1</v>
      </c>
      <c r="U34" s="90" t="s">
        <v>164</v>
      </c>
      <c r="V34" s="93">
        <v>6</v>
      </c>
      <c r="W34" s="93"/>
      <c r="X34" s="93" t="s">
        <v>173</v>
      </c>
      <c r="Y34" s="66" t="s">
        <v>175</v>
      </c>
      <c r="Z34" s="1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  <c r="BR34" s="94"/>
      <c r="BS34" s="94"/>
      <c r="BT34" s="94"/>
      <c r="BU34" s="94"/>
      <c r="BV34" s="94"/>
      <c r="BW34" s="94"/>
      <c r="BX34" s="94"/>
      <c r="BY34" s="94"/>
      <c r="BZ34" s="94"/>
      <c r="CA34" s="94"/>
      <c r="CB34" s="94"/>
      <c r="CC34" s="94"/>
      <c r="CD34" s="94"/>
      <c r="CE34" s="94"/>
      <c r="CF34" s="94"/>
      <c r="CG34" s="94"/>
      <c r="CH34" s="94"/>
      <c r="CI34" s="94"/>
      <c r="CJ34" s="94"/>
      <c r="CK34" s="94"/>
      <c r="CL34" s="94"/>
      <c r="CM34" s="94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CX34" s="94"/>
      <c r="CY34" s="94"/>
      <c r="CZ34" s="94"/>
      <c r="DA34" s="94"/>
      <c r="DB34" s="94"/>
      <c r="DC34" s="94"/>
      <c r="DD34" s="94"/>
      <c r="DE34" s="94"/>
      <c r="DF34" s="94"/>
      <c r="DG34" s="94"/>
      <c r="DH34" s="94"/>
      <c r="DI34" s="94"/>
      <c r="DJ34" s="94"/>
      <c r="DK34" s="94"/>
      <c r="DL34" s="94"/>
    </row>
    <row r="35" spans="1:116" s="14" customFormat="1">
      <c r="A35" s="24"/>
      <c r="B35" s="24"/>
      <c r="C35" s="24"/>
      <c r="D35" s="24"/>
      <c r="E35" s="25"/>
      <c r="F35" s="25"/>
      <c r="G35" s="25"/>
      <c r="H35" s="25"/>
      <c r="I35" s="24"/>
      <c r="J35" s="24"/>
      <c r="K35" s="24"/>
      <c r="L35" s="24"/>
      <c r="M35" s="80"/>
      <c r="N35" s="80"/>
      <c r="O35" s="80"/>
      <c r="P35" s="24"/>
      <c r="Q35" s="24"/>
      <c r="R35" s="24"/>
      <c r="S35" s="24"/>
      <c r="T35" s="24"/>
      <c r="U35" s="24"/>
      <c r="V35" s="24"/>
      <c r="W35" s="24"/>
      <c r="X35" s="24"/>
      <c r="Y35" s="26"/>
    </row>
    <row r="36" spans="1:116" s="14" customFormat="1" ht="13.5" thickBot="1">
      <c r="A36" s="70" t="s">
        <v>176</v>
      </c>
      <c r="B36" s="71"/>
      <c r="C36" s="71"/>
      <c r="D36" s="72"/>
      <c r="E36" s="69"/>
      <c r="F36" s="69"/>
      <c r="G36" s="73"/>
      <c r="H36" s="73"/>
      <c r="I36" s="74"/>
      <c r="J36" s="74"/>
      <c r="K36" s="75"/>
      <c r="L36" s="75"/>
      <c r="M36" s="75"/>
      <c r="N36" s="75"/>
      <c r="O36" s="75"/>
      <c r="P36" s="25"/>
      <c r="Q36" s="24"/>
      <c r="R36" s="24"/>
      <c r="S36" s="76"/>
      <c r="T36" s="24"/>
      <c r="U36" s="24"/>
      <c r="V36" s="24"/>
      <c r="W36" s="24"/>
      <c r="X36" s="26"/>
      <c r="Y36" s="24"/>
    </row>
    <row r="37" spans="1:116" s="14" customFormat="1" ht="69.75" customHeight="1">
      <c r="A37" s="39" t="s">
        <v>137</v>
      </c>
      <c r="B37" s="40" t="s">
        <v>147</v>
      </c>
      <c r="C37" s="40" t="s">
        <v>139</v>
      </c>
      <c r="D37" s="77" t="s">
        <v>141</v>
      </c>
      <c r="E37" s="40" t="s">
        <v>85</v>
      </c>
      <c r="F37" s="40" t="s">
        <v>87</v>
      </c>
      <c r="G37" s="41" t="s">
        <v>148</v>
      </c>
      <c r="H37" s="40" t="s">
        <v>149</v>
      </c>
      <c r="I37" s="40" t="s">
        <v>150</v>
      </c>
      <c r="J37" s="40" t="s">
        <v>151</v>
      </c>
      <c r="K37" s="40" t="s">
        <v>152</v>
      </c>
      <c r="L37" s="40" t="s">
        <v>153</v>
      </c>
      <c r="M37" s="40" t="s">
        <v>154</v>
      </c>
      <c r="N37" s="40" t="s">
        <v>155</v>
      </c>
      <c r="O37" s="40" t="s">
        <v>156</v>
      </c>
      <c r="P37" s="40" t="s">
        <v>135</v>
      </c>
      <c r="Q37" s="42" t="s">
        <v>157</v>
      </c>
      <c r="R37" s="42" t="s">
        <v>81</v>
      </c>
      <c r="S37" s="42" t="s">
        <v>158</v>
      </c>
      <c r="T37" s="43" t="s">
        <v>159</v>
      </c>
      <c r="U37" s="42" t="s">
        <v>160</v>
      </c>
      <c r="V37" s="43" t="s">
        <v>161</v>
      </c>
      <c r="W37" s="43" t="s">
        <v>177</v>
      </c>
      <c r="X37" s="42" t="s">
        <v>162</v>
      </c>
      <c r="Y37" s="44" t="s">
        <v>108</v>
      </c>
    </row>
    <row r="38" spans="1:116" s="14" customFormat="1" ht="12.75">
      <c r="A38" s="45"/>
      <c r="B38" s="46"/>
      <c r="C38" s="46"/>
      <c r="D38" s="47"/>
      <c r="E38" s="69"/>
      <c r="F38" s="69"/>
      <c r="G38" s="48"/>
      <c r="H38" s="46"/>
      <c r="I38" s="46"/>
      <c r="J38" s="46"/>
      <c r="K38" s="46"/>
      <c r="L38" s="46"/>
      <c r="M38" s="46"/>
      <c r="N38" s="49"/>
      <c r="O38" s="49"/>
      <c r="P38" s="46"/>
      <c r="Q38" s="49"/>
      <c r="R38" s="49"/>
      <c r="S38" s="49"/>
      <c r="T38" s="50"/>
      <c r="U38" s="49"/>
      <c r="V38" s="50"/>
      <c r="W38" s="50"/>
      <c r="X38" s="49"/>
      <c r="Y38" s="51"/>
    </row>
    <row r="39" spans="1:116" s="17" customFormat="1">
      <c r="A39" s="99">
        <f t="shared" ref="A39:A48" si="13">P39*T39</f>
        <v>16</v>
      </c>
      <c r="B39" s="100" t="s">
        <v>178</v>
      </c>
      <c r="C39" s="100">
        <f>F39/A39</f>
        <v>8036.875</v>
      </c>
      <c r="D39" s="101">
        <f t="shared" ref="D39:D48" si="14">C39/C$39</f>
        <v>1</v>
      </c>
      <c r="E39" s="103">
        <f>VLOOKUP(M39,pupha!$A$2:$AH$33,10,0)</f>
        <v>116357</v>
      </c>
      <c r="F39" s="100">
        <f>VLOOKUP(M39,pupha!$A$2:$AH$33,12,0)</f>
        <v>128590</v>
      </c>
      <c r="G39" s="100"/>
      <c r="H39" s="100">
        <f t="shared" ref="H39:H48" si="15">IF(A39*30&gt;300,A39*30,300)</f>
        <v>480</v>
      </c>
      <c r="I39" s="100">
        <f t="shared" ref="I39:I48" si="16">F39-H39</f>
        <v>128110</v>
      </c>
      <c r="J39" s="104">
        <f>IF((F39-(1.1*$I$39/$A$39*A39+3500))&lt;0,0,F39-(1.1*$I$39/$A$39*A39+3500))</f>
        <v>0</v>
      </c>
      <c r="K39" s="100" t="str">
        <f>IF(D39&lt;1.5,"",1.5*$C$39*A39)</f>
        <v/>
      </c>
      <c r="L39" s="100"/>
      <c r="M39" s="100">
        <v>210616017</v>
      </c>
      <c r="N39" s="117" t="s">
        <v>132</v>
      </c>
      <c r="O39" s="117" t="s">
        <v>133</v>
      </c>
      <c r="P39" s="118">
        <v>4</v>
      </c>
      <c r="Q39" s="100" t="s">
        <v>113</v>
      </c>
      <c r="R39" s="100" t="s">
        <v>114</v>
      </c>
      <c r="S39" s="100" t="s">
        <v>131</v>
      </c>
      <c r="T39" s="100">
        <v>4</v>
      </c>
      <c r="U39" s="100" t="s">
        <v>164</v>
      </c>
      <c r="V39" s="100">
        <v>40000</v>
      </c>
      <c r="W39" s="100">
        <v>336</v>
      </c>
      <c r="X39" s="100" t="s">
        <v>179</v>
      </c>
      <c r="Y39" s="115" t="s">
        <v>27</v>
      </c>
      <c r="Z39" s="16"/>
    </row>
    <row r="40" spans="1:116" s="17" customFormat="1">
      <c r="A40" s="99">
        <f t="shared" si="13"/>
        <v>18</v>
      </c>
      <c r="B40" s="100" t="s">
        <v>180</v>
      </c>
      <c r="C40" s="100">
        <f>F40/A40</f>
        <v>8890.8888888888887</v>
      </c>
      <c r="D40" s="101">
        <f t="shared" si="14"/>
        <v>1.10626193500445</v>
      </c>
      <c r="E40" s="103">
        <f>VLOOKUP(M40,pupha!$A$2:$AH$33,10,0)</f>
        <v>145043</v>
      </c>
      <c r="F40" s="100">
        <f>VLOOKUP(M40,pupha!$A$2:$AH$33,12,0)</f>
        <v>160036</v>
      </c>
      <c r="G40" s="119"/>
      <c r="H40" s="100">
        <f t="shared" si="15"/>
        <v>540</v>
      </c>
      <c r="I40" s="100">
        <f t="shared" si="16"/>
        <v>159496</v>
      </c>
      <c r="J40" s="104">
        <f>IF((F40-(1.1*$I$39/$A$39*A40+3500))&lt;0,0,F40-(1.1*$I$39/$A$39*A40+3500))</f>
        <v>0</v>
      </c>
      <c r="K40" s="100" t="str">
        <f t="shared" ref="K40:K48" si="17">IF(D40&lt;1.5,"",1.5*$C$39*A40)</f>
        <v/>
      </c>
      <c r="L40" s="100"/>
      <c r="M40" s="100">
        <v>210404680</v>
      </c>
      <c r="N40" s="117" t="s">
        <v>128</v>
      </c>
      <c r="O40" s="117" t="s">
        <v>124</v>
      </c>
      <c r="P40" s="118">
        <v>4.5</v>
      </c>
      <c r="Q40" s="100" t="s">
        <v>113</v>
      </c>
      <c r="R40" s="100" t="s">
        <v>114</v>
      </c>
      <c r="S40" s="100" t="s">
        <v>129</v>
      </c>
      <c r="T40" s="100">
        <v>4</v>
      </c>
      <c r="U40" s="100" t="s">
        <v>164</v>
      </c>
      <c r="V40" s="100">
        <v>30000</v>
      </c>
      <c r="W40" s="100">
        <v>250</v>
      </c>
      <c r="X40" s="100" t="s">
        <v>179</v>
      </c>
      <c r="Y40" s="115" t="s">
        <v>175</v>
      </c>
      <c r="Z40" s="16"/>
    </row>
    <row r="41" spans="1:116" s="17" customFormat="1">
      <c r="A41" s="99">
        <f t="shared" si="13"/>
        <v>18</v>
      </c>
      <c r="B41" s="100" t="s">
        <v>180</v>
      </c>
      <c r="C41" s="100">
        <f>F41/A41</f>
        <v>8890.8888888888887</v>
      </c>
      <c r="D41" s="101">
        <f t="shared" si="14"/>
        <v>1.10626193500445</v>
      </c>
      <c r="E41" s="103">
        <f>VLOOKUP(M41,pupha!$A$2:$AH$33,10,0)</f>
        <v>145043</v>
      </c>
      <c r="F41" s="100">
        <f>VLOOKUP(M41,pupha!$A$2:$AH$33,12,0)</f>
        <v>160036</v>
      </c>
      <c r="G41" s="119"/>
      <c r="H41" s="100">
        <f t="shared" si="15"/>
        <v>540</v>
      </c>
      <c r="I41" s="100">
        <f t="shared" si="16"/>
        <v>159496</v>
      </c>
      <c r="J41" s="104">
        <f>IF((F41-(1.1*$I$39/$A$39*A41+3500))&lt;0,0,F41-(1.1*$I$39/$A$39*A41+3500))</f>
        <v>0</v>
      </c>
      <c r="K41" s="100" t="str">
        <f t="shared" si="17"/>
        <v/>
      </c>
      <c r="L41" s="100"/>
      <c r="M41" s="100">
        <v>210411386</v>
      </c>
      <c r="N41" s="117" t="s">
        <v>128</v>
      </c>
      <c r="O41" s="117" t="s">
        <v>126</v>
      </c>
      <c r="P41" s="118">
        <v>4.5</v>
      </c>
      <c r="Q41" s="100" t="s">
        <v>113</v>
      </c>
      <c r="R41" s="100" t="s">
        <v>114</v>
      </c>
      <c r="S41" s="100" t="s">
        <v>130</v>
      </c>
      <c r="T41" s="100">
        <v>4</v>
      </c>
      <c r="U41" s="100" t="s">
        <v>164</v>
      </c>
      <c r="V41" s="100">
        <v>30000</v>
      </c>
      <c r="W41" s="100">
        <v>250</v>
      </c>
      <c r="X41" s="100" t="s">
        <v>179</v>
      </c>
      <c r="Y41" s="115" t="s">
        <v>175</v>
      </c>
      <c r="Z41" s="16"/>
    </row>
    <row r="42" spans="1:116" s="17" customFormat="1">
      <c r="A42" s="99">
        <f t="shared" si="13"/>
        <v>18</v>
      </c>
      <c r="B42" s="100" t="s">
        <v>180</v>
      </c>
      <c r="C42" s="100">
        <f>F42/A42</f>
        <v>8890.8888888888887</v>
      </c>
      <c r="D42" s="101">
        <f t="shared" si="14"/>
        <v>1.10626193500445</v>
      </c>
      <c r="E42" s="103">
        <f>VLOOKUP(M42,pupha!$A$2:$AH$33,10,0)</f>
        <v>145043</v>
      </c>
      <c r="F42" s="100">
        <f>VLOOKUP(M42,pupha!$A$2:$AH$33,12,0)</f>
        <v>160036</v>
      </c>
      <c r="G42" s="119"/>
      <c r="H42" s="100">
        <f t="shared" si="15"/>
        <v>540</v>
      </c>
      <c r="I42" s="100">
        <f t="shared" si="16"/>
        <v>159496</v>
      </c>
      <c r="J42" s="104">
        <f>IF((F42-(1.1*$I$39/$A$39*A42+3500))&lt;0,0,F42-(1.1*$I$39/$A$39*A42+3500))</f>
        <v>0</v>
      </c>
      <c r="K42" s="100" t="str">
        <f t="shared" si="17"/>
        <v/>
      </c>
      <c r="L42" s="100"/>
      <c r="M42" s="100">
        <v>210753615</v>
      </c>
      <c r="N42" s="117" t="s">
        <v>128</v>
      </c>
      <c r="O42" s="117" t="s">
        <v>122</v>
      </c>
      <c r="P42" s="118">
        <v>4.5</v>
      </c>
      <c r="Q42" s="100" t="s">
        <v>113</v>
      </c>
      <c r="R42" s="100" t="s">
        <v>114</v>
      </c>
      <c r="S42" s="100" t="s">
        <v>127</v>
      </c>
      <c r="T42" s="100">
        <v>4</v>
      </c>
      <c r="U42" s="100" t="s">
        <v>164</v>
      </c>
      <c r="V42" s="100">
        <v>30000</v>
      </c>
      <c r="W42" s="100">
        <v>250</v>
      </c>
      <c r="X42" s="100" t="s">
        <v>179</v>
      </c>
      <c r="Y42" s="115" t="s">
        <v>175</v>
      </c>
      <c r="Z42" s="16"/>
    </row>
    <row r="43" spans="1:116" s="49" customFormat="1">
      <c r="A43" s="52">
        <f t="shared" si="13"/>
        <v>12</v>
      </c>
      <c r="B43" s="53" t="s">
        <v>180</v>
      </c>
      <c r="C43" s="53">
        <f>F43/A43</f>
        <v>8932.5</v>
      </c>
      <c r="D43" s="54">
        <f t="shared" si="14"/>
        <v>1.111439458744848</v>
      </c>
      <c r="E43" s="86">
        <f>VLOOKUP(M43,pupha!$A$2:$AH$33,10,0)</f>
        <v>96835</v>
      </c>
      <c r="F43" s="53">
        <f>VLOOKUP(M43,pupha!$A$2:$AH$33,12,0)</f>
        <v>107190</v>
      </c>
      <c r="G43" s="64">
        <f>F43-$I$39/$A$39*A43*1.1</f>
        <v>1499.2499999999854</v>
      </c>
      <c r="H43" s="53">
        <f>IF(G43&lt;1500,1500,IF(G43&gt;3500,3500,G43))</f>
        <v>1500</v>
      </c>
      <c r="I43" s="53">
        <f t="shared" si="16"/>
        <v>105690</v>
      </c>
      <c r="J43" s="62">
        <f>IF((F43-(1.1*$I$39/$A$39*A43+3500))&lt;0,0,F43-(1.1*$I$39/$A$39*A43+3500))</f>
        <v>0</v>
      </c>
      <c r="K43" s="53" t="str">
        <f t="shared" si="17"/>
        <v/>
      </c>
      <c r="L43" s="53"/>
      <c r="M43" s="53">
        <v>210404672</v>
      </c>
      <c r="N43" s="78" t="s">
        <v>121</v>
      </c>
      <c r="O43" s="78" t="s">
        <v>124</v>
      </c>
      <c r="P43" s="79">
        <v>3</v>
      </c>
      <c r="Q43" s="53" t="s">
        <v>113</v>
      </c>
      <c r="R43" s="53" t="s">
        <v>114</v>
      </c>
      <c r="S43" s="53" t="s">
        <v>123</v>
      </c>
      <c r="T43" s="53">
        <v>4</v>
      </c>
      <c r="U43" s="53" t="s">
        <v>164</v>
      </c>
      <c r="V43" s="53">
        <v>20000</v>
      </c>
      <c r="W43" s="53">
        <v>166</v>
      </c>
      <c r="X43" s="53" t="s">
        <v>179</v>
      </c>
      <c r="Y43" s="57" t="s">
        <v>175</v>
      </c>
      <c r="Z43" s="14"/>
    </row>
    <row r="44" spans="1:116" s="49" customFormat="1">
      <c r="A44" s="52">
        <f t="shared" si="13"/>
        <v>12</v>
      </c>
      <c r="B44" s="53" t="s">
        <v>180</v>
      </c>
      <c r="C44" s="53">
        <f>F44/A44</f>
        <v>8932.5</v>
      </c>
      <c r="D44" s="54">
        <f t="shared" si="14"/>
        <v>1.111439458744848</v>
      </c>
      <c r="E44" s="86">
        <f>VLOOKUP(M44,pupha!$A$2:$AH$33,10,0)</f>
        <v>96835</v>
      </c>
      <c r="F44" s="53">
        <f>VLOOKUP(M44,pupha!$A$2:$AH$33,12,0)</f>
        <v>107190</v>
      </c>
      <c r="G44" s="64">
        <f t="shared" ref="G44:G48" si="18">F44-$I$39/$A$39*A44*1.1</f>
        <v>1499.2499999999854</v>
      </c>
      <c r="H44" s="53">
        <f>IF(G44&lt;1500,1500,IF(G44&gt;3500,3500,G44))</f>
        <v>1500</v>
      </c>
      <c r="I44" s="53">
        <f t="shared" si="16"/>
        <v>105690</v>
      </c>
      <c r="J44" s="62">
        <f>IF((F44-(1.1*$I$39/$A$39*A44+3500))&lt;0,0,F44-(1.1*$I$39/$A$39*A44+3500))</f>
        <v>0</v>
      </c>
      <c r="K44" s="53" t="str">
        <f t="shared" si="17"/>
        <v/>
      </c>
      <c r="L44" s="53"/>
      <c r="M44" s="53">
        <v>210411336</v>
      </c>
      <c r="N44" s="78" t="s">
        <v>121</v>
      </c>
      <c r="O44" s="78" t="s">
        <v>126</v>
      </c>
      <c r="P44" s="79">
        <v>3</v>
      </c>
      <c r="Q44" s="53" t="s">
        <v>113</v>
      </c>
      <c r="R44" s="53" t="s">
        <v>114</v>
      </c>
      <c r="S44" s="53" t="s">
        <v>125</v>
      </c>
      <c r="T44" s="53">
        <v>4</v>
      </c>
      <c r="U44" s="53" t="s">
        <v>164</v>
      </c>
      <c r="V44" s="53">
        <v>20000</v>
      </c>
      <c r="W44" s="53">
        <v>166</v>
      </c>
      <c r="X44" s="53" t="s">
        <v>179</v>
      </c>
      <c r="Y44" s="57" t="s">
        <v>175</v>
      </c>
      <c r="Z44" s="14"/>
    </row>
    <row r="45" spans="1:116" s="49" customFormat="1">
      <c r="A45" s="52">
        <f t="shared" si="13"/>
        <v>12</v>
      </c>
      <c r="B45" s="53" t="s">
        <v>180</v>
      </c>
      <c r="C45" s="53">
        <f>F45/A45</f>
        <v>8932.5</v>
      </c>
      <c r="D45" s="54">
        <f t="shared" si="14"/>
        <v>1.111439458744848</v>
      </c>
      <c r="E45" s="86">
        <f>VLOOKUP(M45,pupha!$A$2:$AH$33,10,0)</f>
        <v>96835</v>
      </c>
      <c r="F45" s="53">
        <f>VLOOKUP(M45,pupha!$A$2:$AH$33,12,0)</f>
        <v>107190</v>
      </c>
      <c r="G45" s="64">
        <f t="shared" si="18"/>
        <v>1499.2499999999854</v>
      </c>
      <c r="H45" s="53">
        <f t="shared" ref="H45:H48" si="19">IF(G45&lt;1500,1500,IF(G45&gt;3500,3500,G45))</f>
        <v>1500</v>
      </c>
      <c r="I45" s="53">
        <f t="shared" si="16"/>
        <v>105690</v>
      </c>
      <c r="J45" s="62">
        <f>IF((F45-(1.1*$I$39/$A$39*A45+3500))&lt;0,0,F45-(1.1*$I$39/$A$39*A45+3500))</f>
        <v>0</v>
      </c>
      <c r="K45" s="53" t="str">
        <f t="shared" si="17"/>
        <v/>
      </c>
      <c r="L45" s="53"/>
      <c r="M45" s="53">
        <v>210753584</v>
      </c>
      <c r="N45" s="78" t="s">
        <v>121</v>
      </c>
      <c r="O45" s="78" t="s">
        <v>122</v>
      </c>
      <c r="P45" s="79">
        <v>3</v>
      </c>
      <c r="Q45" s="53" t="s">
        <v>113</v>
      </c>
      <c r="R45" s="53" t="s">
        <v>114</v>
      </c>
      <c r="S45" s="53" t="s">
        <v>120</v>
      </c>
      <c r="T45" s="53">
        <v>4</v>
      </c>
      <c r="U45" s="53" t="s">
        <v>164</v>
      </c>
      <c r="V45" s="53">
        <v>20000</v>
      </c>
      <c r="W45" s="53">
        <v>166</v>
      </c>
      <c r="X45" s="53" t="s">
        <v>179</v>
      </c>
      <c r="Y45" s="57" t="s">
        <v>175</v>
      </c>
      <c r="Z45" s="14"/>
    </row>
    <row r="46" spans="1:116" s="49" customFormat="1">
      <c r="A46" s="52">
        <f t="shared" si="13"/>
        <v>3</v>
      </c>
      <c r="B46" s="53" t="s">
        <v>178</v>
      </c>
      <c r="C46" s="53">
        <f>F46/A46</f>
        <v>9328.3333333333339</v>
      </c>
      <c r="D46" s="54">
        <f t="shared" si="14"/>
        <v>1.1606916038053763</v>
      </c>
      <c r="E46" s="86">
        <f>VLOOKUP(M46,pupha!$A$2:$AH$33,10,0)</f>
        <v>24580</v>
      </c>
      <c r="F46" s="53">
        <f>VLOOKUP(M46,pupha!$A$2:$AH$33,12,0)</f>
        <v>27985</v>
      </c>
      <c r="G46" s="64">
        <f t="shared" si="18"/>
        <v>1562.3124999999964</v>
      </c>
      <c r="H46" s="53">
        <f t="shared" si="19"/>
        <v>1562.3124999999964</v>
      </c>
      <c r="I46" s="53">
        <f t="shared" si="16"/>
        <v>26422.687500000004</v>
      </c>
      <c r="J46" s="62">
        <f>IF((F46-(1.1*$I$39/$A$39*A46+3500))&lt;0,0,F46-(1.1*$I$39/$A$39*A46+3500))</f>
        <v>0</v>
      </c>
      <c r="K46" s="53" t="str">
        <f t="shared" si="17"/>
        <v/>
      </c>
      <c r="L46" s="53"/>
      <c r="M46" s="53">
        <v>210581848</v>
      </c>
      <c r="N46" s="78" t="s">
        <v>111</v>
      </c>
      <c r="O46" s="78" t="s">
        <v>112</v>
      </c>
      <c r="P46" s="79">
        <v>3</v>
      </c>
      <c r="Q46" s="53" t="s">
        <v>113</v>
      </c>
      <c r="R46" s="53" t="s">
        <v>114</v>
      </c>
      <c r="S46" s="53" t="s">
        <v>110</v>
      </c>
      <c r="T46" s="53">
        <v>1</v>
      </c>
      <c r="U46" s="53" t="s">
        <v>164</v>
      </c>
      <c r="V46" s="53">
        <v>30000</v>
      </c>
      <c r="W46" s="53">
        <v>336</v>
      </c>
      <c r="X46" s="53" t="s">
        <v>179</v>
      </c>
      <c r="Y46" s="57" t="s">
        <v>70</v>
      </c>
      <c r="Z46" s="14"/>
    </row>
    <row r="47" spans="1:116" s="49" customFormat="1">
      <c r="A47" s="52">
        <f t="shared" si="13"/>
        <v>4</v>
      </c>
      <c r="B47" s="53" t="s">
        <v>178</v>
      </c>
      <c r="C47" s="53">
        <f>F47/A47</f>
        <v>9328</v>
      </c>
      <c r="D47" s="54">
        <f t="shared" si="14"/>
        <v>1.160650128314799</v>
      </c>
      <c r="E47" s="86">
        <f>VLOOKUP(M47,pupha!$A$2:$AH$33,10,0)</f>
        <v>33089</v>
      </c>
      <c r="F47" s="53">
        <f>VLOOKUP(M47,pupha!$A$2:$AH$33,12,0)</f>
        <v>37312</v>
      </c>
      <c r="G47" s="64">
        <f t="shared" si="18"/>
        <v>2081.75</v>
      </c>
      <c r="H47" s="53">
        <f t="shared" si="19"/>
        <v>2081.75</v>
      </c>
      <c r="I47" s="53">
        <f t="shared" si="16"/>
        <v>35230.25</v>
      </c>
      <c r="J47" s="62">
        <f>IF((F47-(1.1*$I$39/$A$39*A47+3500))&lt;0,0,F47-(1.1*$I$39/$A$39*A47+3500))</f>
        <v>0</v>
      </c>
      <c r="K47" s="53" t="str">
        <f t="shared" si="17"/>
        <v/>
      </c>
      <c r="L47" s="53"/>
      <c r="M47" s="53">
        <v>210581822</v>
      </c>
      <c r="N47" s="78" t="s">
        <v>116</v>
      </c>
      <c r="O47" s="78" t="s">
        <v>117</v>
      </c>
      <c r="P47" s="79">
        <v>4</v>
      </c>
      <c r="Q47" s="53" t="s">
        <v>113</v>
      </c>
      <c r="R47" s="53" t="s">
        <v>114</v>
      </c>
      <c r="S47" s="53" t="s">
        <v>115</v>
      </c>
      <c r="T47" s="53">
        <v>1</v>
      </c>
      <c r="U47" s="53" t="s">
        <v>164</v>
      </c>
      <c r="V47" s="53">
        <v>40000</v>
      </c>
      <c r="W47" s="53">
        <v>336</v>
      </c>
      <c r="X47" s="53" t="s">
        <v>179</v>
      </c>
      <c r="Y47" s="57" t="s">
        <v>70</v>
      </c>
      <c r="Z47" s="14"/>
    </row>
    <row r="48" spans="1:116" s="49" customFormat="1">
      <c r="A48" s="52">
        <f t="shared" si="13"/>
        <v>16</v>
      </c>
      <c r="B48" s="53" t="s">
        <v>178</v>
      </c>
      <c r="C48" s="53">
        <f>F48/A48</f>
        <v>9328</v>
      </c>
      <c r="D48" s="54">
        <f t="shared" si="14"/>
        <v>1.160650128314799</v>
      </c>
      <c r="E48" s="86">
        <f>VLOOKUP(M48,pupha!$A$2:$AH$33,10,0)</f>
        <v>135202</v>
      </c>
      <c r="F48" s="53">
        <f>VLOOKUP(M48,pupha!$A$2:$AH$33,12,0)</f>
        <v>149248</v>
      </c>
      <c r="G48" s="64">
        <f t="shared" si="18"/>
        <v>8327</v>
      </c>
      <c r="H48" s="53">
        <f t="shared" si="19"/>
        <v>3500</v>
      </c>
      <c r="I48" s="53">
        <f t="shared" si="16"/>
        <v>145748</v>
      </c>
      <c r="J48" s="62">
        <f>IF((F48-(1.1*$I$39/$A$39*A48+3500))&lt;0,0,F48-(1.1*$I$39/$A$39*A48+3500))</f>
        <v>4827</v>
      </c>
      <c r="K48" s="53" t="str">
        <f t="shared" si="17"/>
        <v/>
      </c>
      <c r="L48" s="53"/>
      <c r="M48" s="53">
        <v>210649573</v>
      </c>
      <c r="N48" s="78" t="s">
        <v>116</v>
      </c>
      <c r="O48" s="78" t="s">
        <v>119</v>
      </c>
      <c r="P48" s="79">
        <v>4</v>
      </c>
      <c r="Q48" s="53" t="s">
        <v>113</v>
      </c>
      <c r="R48" s="53" t="s">
        <v>114</v>
      </c>
      <c r="S48" s="53" t="s">
        <v>118</v>
      </c>
      <c r="T48" s="53">
        <v>4</v>
      </c>
      <c r="U48" s="53" t="s">
        <v>164</v>
      </c>
      <c r="V48" s="53">
        <v>40000</v>
      </c>
      <c r="W48" s="53">
        <v>336</v>
      </c>
      <c r="X48" s="53" t="s">
        <v>179</v>
      </c>
      <c r="Y48" s="57" t="s">
        <v>70</v>
      </c>
      <c r="Z48" s="14"/>
    </row>
  </sheetData>
  <sortState ref="A26:DM34">
    <sortCondition ref="D26:D34"/>
  </sortState>
  <mergeCells count="4">
    <mergeCell ref="C1:R1"/>
    <mergeCell ref="C2:R2"/>
    <mergeCell ref="C3:R3"/>
    <mergeCell ref="C4:R4"/>
  </mergeCells>
  <conditionalFormatting sqref="H43:H48">
    <cfRule type="expression" dxfId="5" priority="2">
      <formula>VALUE($K43)&gt;0</formula>
    </cfRule>
  </conditionalFormatting>
  <conditionalFormatting sqref="H43:H48">
    <cfRule type="expression" dxfId="4" priority="1">
      <formula>$D43&lt;1.10000000001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31"/>
  <sheetViews>
    <sheetView workbookViewId="0">
      <selection activeCell="A5" sqref="A5"/>
    </sheetView>
  </sheetViews>
  <sheetFormatPr defaultRowHeight="15"/>
  <cols>
    <col min="1" max="1" width="10" bestFit="1" customWidth="1"/>
    <col min="2" max="2" width="85.85546875" bestFit="1" customWidth="1"/>
    <col min="3" max="3" width="64.7109375" bestFit="1" customWidth="1"/>
    <col min="4" max="4" width="8.5703125" bestFit="1" customWidth="1"/>
    <col min="5" max="5" width="13.85546875" bestFit="1" customWidth="1"/>
    <col min="6" max="6" width="16.85546875" bestFit="1" customWidth="1"/>
    <col min="7" max="7" width="8.7109375" bestFit="1" customWidth="1"/>
    <col min="8" max="8" width="11.140625" bestFit="1" customWidth="1"/>
    <col min="9" max="9" width="8.85546875" bestFit="1" customWidth="1"/>
    <col min="11" max="11" width="10" bestFit="1" customWidth="1"/>
    <col min="12" max="12" width="8.5703125" bestFit="1" customWidth="1"/>
    <col min="13" max="13" width="8.28515625" bestFit="1" customWidth="1"/>
    <col min="15" max="15" width="10.7109375" bestFit="1" customWidth="1"/>
    <col min="16" max="16" width="9.5703125" bestFit="1" customWidth="1"/>
    <col min="17" max="17" width="10.5703125" bestFit="1" customWidth="1"/>
    <col min="18" max="18" width="8.7109375" bestFit="1" customWidth="1"/>
    <col min="19" max="19" width="10.7109375" bestFit="1" customWidth="1"/>
    <col min="20" max="20" width="9.5703125" bestFit="1" customWidth="1"/>
    <col min="21" max="21" width="10.42578125" bestFit="1" customWidth="1"/>
    <col min="22" max="25" width="8.7109375" bestFit="1" customWidth="1"/>
    <col min="26" max="26" width="10.7109375" bestFit="1" customWidth="1"/>
    <col min="27" max="27" width="9.5703125" bestFit="1" customWidth="1"/>
    <col min="28" max="29" width="10.5703125" bestFit="1" customWidth="1"/>
    <col min="30" max="30" width="8.85546875" bestFit="1" customWidth="1"/>
    <col min="31" max="31" width="9" bestFit="1" customWidth="1"/>
    <col min="32" max="32" width="8" bestFit="1" customWidth="1"/>
    <col min="33" max="33" width="53.85546875" bestFit="1" customWidth="1"/>
    <col min="34" max="34" width="37.140625" bestFit="1" customWidth="1"/>
  </cols>
  <sheetData>
    <row r="1" spans="1:34" s="7" customFormat="1" ht="54" customHeight="1">
      <c r="A1" s="4" t="s">
        <v>76</v>
      </c>
      <c r="B1" s="4" t="s">
        <v>78</v>
      </c>
      <c r="C1" s="4" t="s">
        <v>79</v>
      </c>
      <c r="D1" s="4" t="s">
        <v>80</v>
      </c>
      <c r="E1" s="4" t="s">
        <v>81</v>
      </c>
      <c r="F1" s="4" t="s">
        <v>77</v>
      </c>
      <c r="G1" s="4" t="s">
        <v>82</v>
      </c>
      <c r="H1" s="4" t="s">
        <v>83</v>
      </c>
      <c r="I1" s="4" t="s">
        <v>84</v>
      </c>
      <c r="J1" s="4" t="s">
        <v>85</v>
      </c>
      <c r="K1" s="4" t="s">
        <v>86</v>
      </c>
      <c r="L1" s="4" t="s">
        <v>87</v>
      </c>
      <c r="M1" s="4" t="s">
        <v>88</v>
      </c>
      <c r="N1" s="5" t="s">
        <v>89</v>
      </c>
      <c r="O1" s="5" t="s">
        <v>90</v>
      </c>
      <c r="P1" s="5" t="s">
        <v>91</v>
      </c>
      <c r="Q1" s="5" t="s">
        <v>92</v>
      </c>
      <c r="R1" s="5" t="s">
        <v>93</v>
      </c>
      <c r="S1" s="5" t="s">
        <v>94</v>
      </c>
      <c r="T1" s="5" t="s">
        <v>95</v>
      </c>
      <c r="U1" s="5" t="s">
        <v>96</v>
      </c>
      <c r="V1" s="6" t="s">
        <v>97</v>
      </c>
      <c r="W1" s="6" t="s">
        <v>98</v>
      </c>
      <c r="X1" s="6" t="s">
        <v>99</v>
      </c>
      <c r="Y1" s="5" t="s">
        <v>100</v>
      </c>
      <c r="Z1" s="5" t="s">
        <v>101</v>
      </c>
      <c r="AA1" s="5" t="s">
        <v>102</v>
      </c>
      <c r="AB1" s="5" t="s">
        <v>103</v>
      </c>
      <c r="AC1" s="5" t="s">
        <v>104</v>
      </c>
      <c r="AD1" s="4" t="s">
        <v>105</v>
      </c>
      <c r="AE1" s="4" t="s">
        <v>106</v>
      </c>
      <c r="AF1" s="4" t="s">
        <v>107</v>
      </c>
      <c r="AG1" s="4" t="s">
        <v>108</v>
      </c>
      <c r="AH1" s="4" t="s">
        <v>109</v>
      </c>
    </row>
    <row r="2" spans="1:34">
      <c r="A2">
        <v>210581848</v>
      </c>
      <c r="B2" t="s">
        <v>111</v>
      </c>
      <c r="C2" t="s">
        <v>112</v>
      </c>
      <c r="D2" t="s">
        <v>113</v>
      </c>
      <c r="E2" t="s">
        <v>114</v>
      </c>
      <c r="F2" t="s">
        <v>110</v>
      </c>
      <c r="I2">
        <v>30</v>
      </c>
      <c r="J2">
        <v>24580</v>
      </c>
      <c r="K2">
        <v>25661.52</v>
      </c>
      <c r="L2">
        <v>27985</v>
      </c>
      <c r="M2">
        <v>932.83</v>
      </c>
      <c r="N2" t="s">
        <v>5</v>
      </c>
      <c r="O2">
        <v>0</v>
      </c>
      <c r="P2">
        <v>0</v>
      </c>
      <c r="Q2">
        <v>27985</v>
      </c>
      <c r="S2">
        <v>0</v>
      </c>
      <c r="T2">
        <v>0</v>
      </c>
      <c r="U2">
        <v>27985</v>
      </c>
      <c r="Y2" s="2" t="s">
        <v>6</v>
      </c>
      <c r="Z2" s="2">
        <v>100</v>
      </c>
      <c r="AA2" s="2">
        <v>27685</v>
      </c>
      <c r="AB2" s="2">
        <v>300</v>
      </c>
      <c r="AC2">
        <v>29</v>
      </c>
      <c r="AD2" t="s">
        <v>8</v>
      </c>
      <c r="AE2">
        <v>50501</v>
      </c>
      <c r="AF2">
        <v>333</v>
      </c>
      <c r="AG2" t="s">
        <v>70</v>
      </c>
      <c r="AH2" t="s">
        <v>71</v>
      </c>
    </row>
    <row r="3" spans="1:34">
      <c r="A3">
        <v>210581822</v>
      </c>
      <c r="B3" t="s">
        <v>116</v>
      </c>
      <c r="C3" t="s">
        <v>117</v>
      </c>
      <c r="D3" t="s">
        <v>113</v>
      </c>
      <c r="E3" t="s">
        <v>114</v>
      </c>
      <c r="F3" t="s">
        <v>115</v>
      </c>
      <c r="I3">
        <v>40</v>
      </c>
      <c r="J3">
        <v>33089</v>
      </c>
      <c r="K3">
        <v>34544.92</v>
      </c>
      <c r="L3">
        <v>37312</v>
      </c>
      <c r="M3">
        <v>932.8</v>
      </c>
      <c r="N3" t="s">
        <v>5</v>
      </c>
      <c r="O3">
        <v>0</v>
      </c>
      <c r="P3">
        <v>0</v>
      </c>
      <c r="Q3">
        <v>37312</v>
      </c>
      <c r="S3">
        <v>0</v>
      </c>
      <c r="T3">
        <v>0</v>
      </c>
      <c r="U3">
        <v>37312</v>
      </c>
      <c r="Y3" s="2" t="s">
        <v>6</v>
      </c>
      <c r="Z3" s="2">
        <v>100</v>
      </c>
      <c r="AA3" s="2">
        <v>37012</v>
      </c>
      <c r="AB3" s="2">
        <v>300</v>
      </c>
      <c r="AC3">
        <v>29</v>
      </c>
      <c r="AD3" t="s">
        <v>8</v>
      </c>
      <c r="AE3">
        <v>50501</v>
      </c>
      <c r="AF3">
        <v>333</v>
      </c>
      <c r="AG3" t="s">
        <v>70</v>
      </c>
      <c r="AH3" t="s">
        <v>71</v>
      </c>
    </row>
    <row r="4" spans="1:34">
      <c r="A4">
        <v>210649573</v>
      </c>
      <c r="B4" t="s">
        <v>116</v>
      </c>
      <c r="C4" t="s">
        <v>119</v>
      </c>
      <c r="D4" t="s">
        <v>113</v>
      </c>
      <c r="E4" t="s">
        <v>114</v>
      </c>
      <c r="F4" t="s">
        <v>118</v>
      </c>
      <c r="I4">
        <v>160</v>
      </c>
      <c r="J4">
        <v>135202</v>
      </c>
      <c r="K4">
        <v>141150.89000000001</v>
      </c>
      <c r="L4">
        <v>149248</v>
      </c>
      <c r="M4">
        <v>932.8</v>
      </c>
      <c r="N4" t="s">
        <v>5</v>
      </c>
      <c r="O4">
        <v>0</v>
      </c>
      <c r="P4">
        <v>0</v>
      </c>
      <c r="Q4">
        <v>149248</v>
      </c>
      <c r="S4">
        <v>0</v>
      </c>
      <c r="T4">
        <v>0</v>
      </c>
      <c r="U4">
        <v>149248</v>
      </c>
      <c r="Y4" s="2" t="s">
        <v>6</v>
      </c>
      <c r="Z4" s="2">
        <v>100</v>
      </c>
      <c r="AA4" s="2">
        <v>148768</v>
      </c>
      <c r="AB4" s="2">
        <v>480</v>
      </c>
      <c r="AC4">
        <v>29</v>
      </c>
      <c r="AD4" t="s">
        <v>8</v>
      </c>
      <c r="AE4">
        <v>50501</v>
      </c>
      <c r="AF4">
        <v>333</v>
      </c>
      <c r="AG4" t="s">
        <v>70</v>
      </c>
      <c r="AH4" t="s">
        <v>71</v>
      </c>
    </row>
    <row r="5" spans="1:34">
      <c r="A5">
        <v>210753584</v>
      </c>
      <c r="B5" t="s">
        <v>121</v>
      </c>
      <c r="C5" t="s">
        <v>122</v>
      </c>
      <c r="D5" t="s">
        <v>113</v>
      </c>
      <c r="E5" t="s">
        <v>114</v>
      </c>
      <c r="F5" t="s">
        <v>120</v>
      </c>
      <c r="I5">
        <v>80</v>
      </c>
      <c r="J5">
        <v>96835</v>
      </c>
      <c r="K5">
        <v>101095.74</v>
      </c>
      <c r="L5">
        <v>107190</v>
      </c>
      <c r="M5">
        <v>1339.88</v>
      </c>
      <c r="N5" t="s">
        <v>5</v>
      </c>
      <c r="O5">
        <v>0</v>
      </c>
      <c r="P5">
        <v>0</v>
      </c>
      <c r="Q5">
        <v>107190</v>
      </c>
      <c r="S5">
        <v>0</v>
      </c>
      <c r="T5">
        <v>0</v>
      </c>
      <c r="U5">
        <v>107190</v>
      </c>
      <c r="Y5" s="1" t="s">
        <v>6</v>
      </c>
      <c r="Z5" s="1">
        <v>100</v>
      </c>
      <c r="AA5" s="1">
        <v>105690</v>
      </c>
      <c r="AB5" s="1">
        <v>1500</v>
      </c>
      <c r="AC5">
        <v>29</v>
      </c>
      <c r="AD5" t="s">
        <v>8</v>
      </c>
      <c r="AE5">
        <v>50503</v>
      </c>
      <c r="AF5">
        <v>333</v>
      </c>
      <c r="AG5" t="s">
        <v>34</v>
      </c>
      <c r="AH5" t="s">
        <v>62</v>
      </c>
    </row>
    <row r="6" spans="1:34">
      <c r="A6">
        <v>210404672</v>
      </c>
      <c r="B6" t="s">
        <v>121</v>
      </c>
      <c r="C6" t="s">
        <v>124</v>
      </c>
      <c r="D6" t="s">
        <v>113</v>
      </c>
      <c r="E6" t="s">
        <v>114</v>
      </c>
      <c r="F6" t="s">
        <v>123</v>
      </c>
      <c r="I6">
        <v>80</v>
      </c>
      <c r="J6">
        <v>96835</v>
      </c>
      <c r="K6">
        <v>101095.74</v>
      </c>
      <c r="L6">
        <v>107190</v>
      </c>
      <c r="M6">
        <v>1339.88</v>
      </c>
      <c r="N6" t="s">
        <v>5</v>
      </c>
      <c r="O6">
        <v>0</v>
      </c>
      <c r="P6">
        <v>0</v>
      </c>
      <c r="Q6">
        <v>107190</v>
      </c>
      <c r="S6">
        <v>0</v>
      </c>
      <c r="T6">
        <v>0</v>
      </c>
      <c r="U6">
        <v>107190</v>
      </c>
      <c r="Y6" s="1" t="s">
        <v>6</v>
      </c>
      <c r="Z6" s="1">
        <v>100</v>
      </c>
      <c r="AA6" s="1">
        <v>105690</v>
      </c>
      <c r="AB6" s="1">
        <v>1500</v>
      </c>
      <c r="AC6">
        <v>29</v>
      </c>
      <c r="AD6" t="s">
        <v>8</v>
      </c>
      <c r="AE6">
        <v>50503</v>
      </c>
      <c r="AF6">
        <v>333</v>
      </c>
      <c r="AG6" t="s">
        <v>34</v>
      </c>
      <c r="AH6" t="s">
        <v>62</v>
      </c>
    </row>
    <row r="7" spans="1:34">
      <c r="A7">
        <v>210411336</v>
      </c>
      <c r="B7" t="s">
        <v>121</v>
      </c>
      <c r="C7" t="s">
        <v>126</v>
      </c>
      <c r="D7" t="s">
        <v>113</v>
      </c>
      <c r="E7" t="s">
        <v>114</v>
      </c>
      <c r="F7" t="s">
        <v>125</v>
      </c>
      <c r="I7">
        <v>80</v>
      </c>
      <c r="J7">
        <v>96835</v>
      </c>
      <c r="K7">
        <v>101095.74</v>
      </c>
      <c r="L7">
        <v>107190</v>
      </c>
      <c r="M7">
        <v>1339.88</v>
      </c>
      <c r="N7" t="s">
        <v>5</v>
      </c>
      <c r="O7">
        <v>0</v>
      </c>
      <c r="P7">
        <v>0</v>
      </c>
      <c r="Q7">
        <v>107190</v>
      </c>
      <c r="S7">
        <v>0</v>
      </c>
      <c r="T7">
        <v>0</v>
      </c>
      <c r="U7">
        <v>107190</v>
      </c>
      <c r="Y7" s="1" t="s">
        <v>6</v>
      </c>
      <c r="Z7" s="1">
        <v>100</v>
      </c>
      <c r="AA7" s="1">
        <v>105690</v>
      </c>
      <c r="AB7" s="1">
        <v>1500</v>
      </c>
      <c r="AC7">
        <v>29</v>
      </c>
      <c r="AD7" t="s">
        <v>8</v>
      </c>
      <c r="AE7">
        <v>50503</v>
      </c>
      <c r="AF7">
        <v>333</v>
      </c>
      <c r="AG7" t="s">
        <v>34</v>
      </c>
      <c r="AH7" t="s">
        <v>62</v>
      </c>
    </row>
    <row r="8" spans="1:34">
      <c r="A8">
        <v>210753615</v>
      </c>
      <c r="B8" t="s">
        <v>128</v>
      </c>
      <c r="C8" t="s">
        <v>122</v>
      </c>
      <c r="D8" t="s">
        <v>113</v>
      </c>
      <c r="E8" t="s">
        <v>114</v>
      </c>
      <c r="F8" t="s">
        <v>127</v>
      </c>
      <c r="I8">
        <v>120</v>
      </c>
      <c r="J8">
        <v>145043</v>
      </c>
      <c r="K8">
        <v>151424.89000000001</v>
      </c>
      <c r="L8">
        <v>160036</v>
      </c>
      <c r="M8">
        <v>1333.63</v>
      </c>
      <c r="N8" t="s">
        <v>5</v>
      </c>
      <c r="O8">
        <v>0</v>
      </c>
      <c r="P8">
        <v>0</v>
      </c>
      <c r="Q8">
        <v>160036</v>
      </c>
      <c r="S8">
        <v>0</v>
      </c>
      <c r="T8">
        <v>0</v>
      </c>
      <c r="U8">
        <v>160036</v>
      </c>
      <c r="Y8" s="1" t="s">
        <v>6</v>
      </c>
      <c r="Z8" s="1">
        <v>100</v>
      </c>
      <c r="AA8" s="1">
        <v>158536</v>
      </c>
      <c r="AB8" s="1">
        <v>1500</v>
      </c>
      <c r="AC8">
        <v>29</v>
      </c>
      <c r="AD8" t="s">
        <v>8</v>
      </c>
      <c r="AE8">
        <v>50503</v>
      </c>
      <c r="AF8">
        <v>333</v>
      </c>
      <c r="AG8" t="s">
        <v>34</v>
      </c>
      <c r="AH8" t="s">
        <v>62</v>
      </c>
    </row>
    <row r="9" spans="1:34">
      <c r="A9">
        <v>210404680</v>
      </c>
      <c r="B9" t="s">
        <v>128</v>
      </c>
      <c r="C9" t="s">
        <v>124</v>
      </c>
      <c r="D9" t="s">
        <v>113</v>
      </c>
      <c r="E9" t="s">
        <v>114</v>
      </c>
      <c r="F9" t="s">
        <v>129</v>
      </c>
      <c r="I9">
        <v>120</v>
      </c>
      <c r="J9">
        <v>145043</v>
      </c>
      <c r="K9">
        <v>151424.89000000001</v>
      </c>
      <c r="L9">
        <v>160036</v>
      </c>
      <c r="M9">
        <v>1333.63</v>
      </c>
      <c r="N9" t="s">
        <v>5</v>
      </c>
      <c r="O9">
        <v>0</v>
      </c>
      <c r="P9">
        <v>0</v>
      </c>
      <c r="Q9">
        <v>160036</v>
      </c>
      <c r="S9">
        <v>0</v>
      </c>
      <c r="T9">
        <v>0</v>
      </c>
      <c r="U9">
        <v>160036</v>
      </c>
      <c r="Y9" s="1" t="s">
        <v>6</v>
      </c>
      <c r="Z9" s="1">
        <v>100</v>
      </c>
      <c r="AA9" s="1">
        <v>158536</v>
      </c>
      <c r="AB9" s="1">
        <v>1500</v>
      </c>
      <c r="AC9">
        <v>29</v>
      </c>
      <c r="AD9" t="s">
        <v>8</v>
      </c>
      <c r="AE9">
        <v>50503</v>
      </c>
      <c r="AF9">
        <v>333</v>
      </c>
      <c r="AG9" t="s">
        <v>34</v>
      </c>
      <c r="AH9" t="s">
        <v>62</v>
      </c>
    </row>
    <row r="10" spans="1:34">
      <c r="A10">
        <v>210411386</v>
      </c>
      <c r="B10" t="s">
        <v>128</v>
      </c>
      <c r="C10" t="s">
        <v>126</v>
      </c>
      <c r="D10" t="s">
        <v>113</v>
      </c>
      <c r="E10" t="s">
        <v>114</v>
      </c>
      <c r="F10" t="s">
        <v>130</v>
      </c>
      <c r="I10">
        <v>120</v>
      </c>
      <c r="J10">
        <v>145043</v>
      </c>
      <c r="K10">
        <v>151424.89000000001</v>
      </c>
      <c r="L10">
        <v>160036</v>
      </c>
      <c r="M10">
        <v>1333.63</v>
      </c>
      <c r="N10" t="s">
        <v>5</v>
      </c>
      <c r="O10">
        <v>0</v>
      </c>
      <c r="P10">
        <v>0</v>
      </c>
      <c r="Q10">
        <v>160036</v>
      </c>
      <c r="S10">
        <v>0</v>
      </c>
      <c r="T10">
        <v>0</v>
      </c>
      <c r="U10">
        <v>160036</v>
      </c>
      <c r="Y10" s="1" t="s">
        <v>6</v>
      </c>
      <c r="Z10" s="1">
        <v>100</v>
      </c>
      <c r="AA10" s="1">
        <v>158536</v>
      </c>
      <c r="AB10" s="1">
        <v>1500</v>
      </c>
      <c r="AC10">
        <v>29</v>
      </c>
      <c r="AD10" t="s">
        <v>8</v>
      </c>
      <c r="AE10">
        <v>50503</v>
      </c>
      <c r="AF10">
        <v>333</v>
      </c>
      <c r="AG10" t="s">
        <v>34</v>
      </c>
      <c r="AH10" t="s">
        <v>62</v>
      </c>
    </row>
    <row r="11" spans="1:34">
      <c r="A11">
        <v>210616017</v>
      </c>
      <c r="B11" t="s">
        <v>132</v>
      </c>
      <c r="C11" t="s">
        <v>133</v>
      </c>
      <c r="D11" t="s">
        <v>113</v>
      </c>
      <c r="E11" t="s">
        <v>114</v>
      </c>
      <c r="F11" t="s">
        <v>131</v>
      </c>
      <c r="I11">
        <v>160</v>
      </c>
      <c r="J11">
        <v>116357</v>
      </c>
      <c r="K11">
        <v>121476.71</v>
      </c>
      <c r="L11">
        <v>128590</v>
      </c>
      <c r="M11">
        <v>803.69</v>
      </c>
      <c r="N11" t="s">
        <v>5</v>
      </c>
      <c r="O11">
        <v>0</v>
      </c>
      <c r="P11">
        <v>0</v>
      </c>
      <c r="Q11">
        <v>128590</v>
      </c>
      <c r="S11">
        <v>0</v>
      </c>
      <c r="T11">
        <v>0</v>
      </c>
      <c r="U11">
        <v>128590</v>
      </c>
      <c r="Y11" s="2" t="s">
        <v>6</v>
      </c>
      <c r="Z11" s="2">
        <v>100</v>
      </c>
      <c r="AA11" s="2">
        <v>128110</v>
      </c>
      <c r="AB11" s="2">
        <v>480</v>
      </c>
      <c r="AC11">
        <v>29</v>
      </c>
      <c r="AD11" t="s">
        <v>8</v>
      </c>
      <c r="AE11">
        <v>50501</v>
      </c>
      <c r="AF11">
        <v>333</v>
      </c>
      <c r="AG11" t="s">
        <v>46</v>
      </c>
      <c r="AH11" t="s">
        <v>47</v>
      </c>
    </row>
    <row r="12" spans="1:34">
      <c r="A12">
        <v>210722486</v>
      </c>
      <c r="B12" t="s">
        <v>1</v>
      </c>
      <c r="C12" t="s">
        <v>2</v>
      </c>
      <c r="D12" t="s">
        <v>3</v>
      </c>
      <c r="E12" t="s">
        <v>4</v>
      </c>
      <c r="F12" t="s">
        <v>0</v>
      </c>
      <c r="I12">
        <v>4.29</v>
      </c>
      <c r="J12">
        <v>15858</v>
      </c>
      <c r="K12">
        <v>16555.75</v>
      </c>
      <c r="L12">
        <v>18423</v>
      </c>
      <c r="M12">
        <v>4298.7</v>
      </c>
      <c r="N12" t="s">
        <v>5</v>
      </c>
      <c r="O12">
        <v>0</v>
      </c>
      <c r="P12">
        <v>0</v>
      </c>
      <c r="Q12">
        <v>18423</v>
      </c>
      <c r="S12">
        <v>0</v>
      </c>
      <c r="T12">
        <v>0</v>
      </c>
      <c r="U12">
        <v>18423</v>
      </c>
      <c r="Y12" s="1" t="s">
        <v>6</v>
      </c>
      <c r="Z12" s="1">
        <v>100</v>
      </c>
      <c r="AA12" s="1">
        <v>16923</v>
      </c>
      <c r="AB12" s="1">
        <v>1500</v>
      </c>
      <c r="AC12" t="s">
        <v>7</v>
      </c>
      <c r="AD12" t="s">
        <v>8</v>
      </c>
      <c r="AE12">
        <v>50503</v>
      </c>
      <c r="AF12">
        <v>333</v>
      </c>
      <c r="AG12" t="s">
        <v>9</v>
      </c>
      <c r="AH12" t="s">
        <v>10</v>
      </c>
    </row>
    <row r="13" spans="1:34" s="80" customFormat="1">
      <c r="A13" s="80">
        <v>210779116</v>
      </c>
      <c r="B13" s="80" t="s">
        <v>14</v>
      </c>
      <c r="C13" s="80" t="s">
        <v>12</v>
      </c>
      <c r="D13" s="80" t="s">
        <v>3</v>
      </c>
      <c r="E13" s="80" t="s">
        <v>4</v>
      </c>
      <c r="F13" s="80" t="s">
        <v>15</v>
      </c>
      <c r="I13" s="80">
        <v>9.6</v>
      </c>
      <c r="J13" s="80">
        <v>32395</v>
      </c>
      <c r="K13" s="80">
        <v>33820.379999999997</v>
      </c>
      <c r="L13" s="80">
        <v>36551</v>
      </c>
      <c r="M13" s="80">
        <v>3807.4</v>
      </c>
      <c r="N13" s="80" t="s">
        <v>5</v>
      </c>
      <c r="O13" s="80">
        <v>0</v>
      </c>
      <c r="P13" s="80">
        <v>0</v>
      </c>
      <c r="Q13" s="80">
        <v>36551</v>
      </c>
      <c r="S13" s="80">
        <v>0</v>
      </c>
      <c r="T13" s="80">
        <v>0</v>
      </c>
      <c r="U13" s="80">
        <v>36551</v>
      </c>
      <c r="Y13" s="81" t="s">
        <v>6</v>
      </c>
      <c r="Z13" s="81">
        <v>100</v>
      </c>
      <c r="AA13" s="81">
        <v>36251</v>
      </c>
      <c r="AB13" s="81">
        <v>300</v>
      </c>
      <c r="AC13" s="80" t="s">
        <v>7</v>
      </c>
      <c r="AD13" s="80" t="s">
        <v>8</v>
      </c>
      <c r="AE13" s="80">
        <v>50502</v>
      </c>
      <c r="AF13" s="80">
        <v>333</v>
      </c>
      <c r="AG13" s="80" t="s">
        <v>9</v>
      </c>
      <c r="AH13" s="80" t="s">
        <v>10</v>
      </c>
    </row>
    <row r="14" spans="1:34" s="80" customFormat="1">
      <c r="A14" s="80">
        <v>210779108</v>
      </c>
      <c r="B14" s="80" t="s">
        <v>1</v>
      </c>
      <c r="C14" s="80" t="s">
        <v>12</v>
      </c>
      <c r="D14" s="80" t="s">
        <v>3</v>
      </c>
      <c r="E14" s="80" t="s">
        <v>4</v>
      </c>
      <c r="F14" s="80" t="s">
        <v>11</v>
      </c>
      <c r="I14" s="80">
        <v>6</v>
      </c>
      <c r="J14" s="80">
        <v>19965</v>
      </c>
      <c r="K14" s="80">
        <v>20843.46</v>
      </c>
      <c r="L14" s="80">
        <v>22925</v>
      </c>
      <c r="M14" s="80">
        <v>3820.83</v>
      </c>
      <c r="N14" s="80" t="s">
        <v>5</v>
      </c>
      <c r="O14" s="80">
        <v>0</v>
      </c>
      <c r="P14" s="80">
        <v>0</v>
      </c>
      <c r="Q14" s="80">
        <v>22925</v>
      </c>
      <c r="S14" s="80">
        <v>0</v>
      </c>
      <c r="T14" s="80">
        <v>0</v>
      </c>
      <c r="U14" s="80">
        <v>22925</v>
      </c>
      <c r="Y14" s="81" t="s">
        <v>6</v>
      </c>
      <c r="Z14" s="81">
        <v>100</v>
      </c>
      <c r="AA14" s="81">
        <v>22625</v>
      </c>
      <c r="AB14" s="81">
        <v>300</v>
      </c>
      <c r="AC14" s="80" t="s">
        <v>7</v>
      </c>
      <c r="AD14" s="80" t="s">
        <v>8</v>
      </c>
      <c r="AE14" s="80">
        <v>50502</v>
      </c>
      <c r="AF14" s="80">
        <v>333</v>
      </c>
      <c r="AG14" s="80" t="s">
        <v>9</v>
      </c>
      <c r="AH14" s="80" t="s">
        <v>10</v>
      </c>
    </row>
    <row r="15" spans="1:34">
      <c r="A15">
        <v>210722541</v>
      </c>
      <c r="B15" t="s">
        <v>14</v>
      </c>
      <c r="C15" t="s">
        <v>2</v>
      </c>
      <c r="D15" t="s">
        <v>3</v>
      </c>
      <c r="E15" t="s">
        <v>4</v>
      </c>
      <c r="F15" t="s">
        <v>13</v>
      </c>
      <c r="I15">
        <v>6.86</v>
      </c>
      <c r="J15">
        <v>25906</v>
      </c>
      <c r="K15">
        <v>27045.86</v>
      </c>
      <c r="L15">
        <v>29438</v>
      </c>
      <c r="M15">
        <v>4293.04</v>
      </c>
      <c r="N15" t="s">
        <v>5</v>
      </c>
      <c r="O15">
        <v>0</v>
      </c>
      <c r="P15">
        <v>0</v>
      </c>
      <c r="Q15">
        <v>29438</v>
      </c>
      <c r="S15">
        <v>0</v>
      </c>
      <c r="T15">
        <v>0</v>
      </c>
      <c r="U15">
        <v>29438</v>
      </c>
      <c r="Y15" s="1" t="s">
        <v>6</v>
      </c>
      <c r="Z15" s="1">
        <v>100</v>
      </c>
      <c r="AA15" s="1">
        <v>27938</v>
      </c>
      <c r="AB15" s="1">
        <v>1500</v>
      </c>
      <c r="AC15" t="s">
        <v>7</v>
      </c>
      <c r="AD15" t="s">
        <v>8</v>
      </c>
      <c r="AE15">
        <v>50503</v>
      </c>
      <c r="AF15">
        <v>333</v>
      </c>
      <c r="AG15" t="s">
        <v>9</v>
      </c>
      <c r="AH15" t="s">
        <v>10</v>
      </c>
    </row>
    <row r="16" spans="1:34">
      <c r="A16">
        <v>210510855</v>
      </c>
      <c r="B16" t="s">
        <v>44</v>
      </c>
      <c r="C16" t="s">
        <v>45</v>
      </c>
      <c r="D16" t="s">
        <v>3</v>
      </c>
      <c r="E16" t="s">
        <v>4</v>
      </c>
      <c r="F16" t="s">
        <v>43</v>
      </c>
      <c r="I16">
        <v>4.29</v>
      </c>
      <c r="J16">
        <v>14278</v>
      </c>
      <c r="K16">
        <v>14906.23</v>
      </c>
      <c r="L16">
        <v>16691</v>
      </c>
      <c r="M16">
        <v>3894.57</v>
      </c>
      <c r="N16" t="s">
        <v>5</v>
      </c>
      <c r="O16">
        <v>0</v>
      </c>
      <c r="P16">
        <v>0</v>
      </c>
      <c r="Q16">
        <v>16691</v>
      </c>
      <c r="S16">
        <v>0</v>
      </c>
      <c r="T16">
        <v>0</v>
      </c>
      <c r="U16">
        <v>16691</v>
      </c>
      <c r="Y16" s="2" t="s">
        <v>6</v>
      </c>
      <c r="Z16" s="2">
        <v>100</v>
      </c>
      <c r="AA16" s="2">
        <v>16391</v>
      </c>
      <c r="AB16" s="2">
        <v>300</v>
      </c>
      <c r="AC16" t="s">
        <v>7</v>
      </c>
      <c r="AD16" t="s">
        <v>8</v>
      </c>
      <c r="AE16">
        <v>50501</v>
      </c>
      <c r="AF16">
        <v>333</v>
      </c>
      <c r="AG16" t="s">
        <v>46</v>
      </c>
      <c r="AH16" t="s">
        <v>47</v>
      </c>
    </row>
    <row r="17" spans="1:34">
      <c r="A17">
        <v>210510863</v>
      </c>
      <c r="B17" t="s">
        <v>49</v>
      </c>
      <c r="C17" t="s">
        <v>45</v>
      </c>
      <c r="D17" t="s">
        <v>3</v>
      </c>
      <c r="E17" t="s">
        <v>4</v>
      </c>
      <c r="F17" t="s">
        <v>48</v>
      </c>
      <c r="G17">
        <v>1164</v>
      </c>
      <c r="I17">
        <v>6.86</v>
      </c>
      <c r="J17">
        <v>23154</v>
      </c>
      <c r="K17">
        <v>24172.78</v>
      </c>
      <c r="L17">
        <v>26421</v>
      </c>
      <c r="M17">
        <v>3853.06</v>
      </c>
      <c r="N17" t="s">
        <v>5</v>
      </c>
      <c r="O17">
        <v>0</v>
      </c>
      <c r="P17">
        <v>0</v>
      </c>
      <c r="Q17">
        <v>26421</v>
      </c>
      <c r="S17">
        <v>0</v>
      </c>
      <c r="T17">
        <v>0</v>
      </c>
      <c r="U17">
        <v>26421</v>
      </c>
      <c r="Y17" s="2" t="s">
        <v>6</v>
      </c>
      <c r="Z17" s="2">
        <v>100</v>
      </c>
      <c r="AA17" s="2">
        <v>26121</v>
      </c>
      <c r="AB17" s="2">
        <v>300</v>
      </c>
      <c r="AC17" t="s">
        <v>7</v>
      </c>
      <c r="AD17" t="s">
        <v>8</v>
      </c>
      <c r="AE17">
        <v>50501</v>
      </c>
      <c r="AF17">
        <v>333</v>
      </c>
      <c r="AG17" t="s">
        <v>46</v>
      </c>
      <c r="AH17" t="s">
        <v>47</v>
      </c>
    </row>
    <row r="18" spans="1:34">
      <c r="A18">
        <v>210400458</v>
      </c>
      <c r="B18" t="s">
        <v>60</v>
      </c>
      <c r="C18" t="s">
        <v>61</v>
      </c>
      <c r="D18" t="s">
        <v>3</v>
      </c>
      <c r="E18" t="s">
        <v>4</v>
      </c>
      <c r="F18" t="s">
        <v>59</v>
      </c>
      <c r="I18">
        <v>4.29</v>
      </c>
      <c r="J18">
        <v>16802</v>
      </c>
      <c r="K18">
        <v>17541.29</v>
      </c>
      <c r="L18">
        <v>19458</v>
      </c>
      <c r="M18">
        <v>4540.2</v>
      </c>
      <c r="N18" t="s">
        <v>5</v>
      </c>
      <c r="O18">
        <v>0</v>
      </c>
      <c r="P18">
        <v>0</v>
      </c>
      <c r="Q18">
        <v>19458</v>
      </c>
      <c r="S18">
        <v>0</v>
      </c>
      <c r="T18">
        <v>0</v>
      </c>
      <c r="U18">
        <v>19458</v>
      </c>
      <c r="Y18" s="1" t="s">
        <v>6</v>
      </c>
      <c r="Z18" s="1">
        <v>100</v>
      </c>
      <c r="AA18" s="1">
        <v>17958</v>
      </c>
      <c r="AB18" s="1">
        <v>1500</v>
      </c>
      <c r="AC18" t="s">
        <v>7</v>
      </c>
      <c r="AD18" t="s">
        <v>8</v>
      </c>
      <c r="AE18">
        <v>50503</v>
      </c>
      <c r="AF18">
        <v>333</v>
      </c>
      <c r="AG18" t="s">
        <v>34</v>
      </c>
      <c r="AH18" t="s">
        <v>62</v>
      </c>
    </row>
    <row r="19" spans="1:34">
      <c r="A19">
        <v>210349767</v>
      </c>
      <c r="B19" t="s">
        <v>64</v>
      </c>
      <c r="C19" t="s">
        <v>65</v>
      </c>
      <c r="D19" t="s">
        <v>3</v>
      </c>
      <c r="E19" t="s">
        <v>4</v>
      </c>
      <c r="F19" t="s">
        <v>63</v>
      </c>
      <c r="I19">
        <v>6.86</v>
      </c>
      <c r="J19">
        <v>26631</v>
      </c>
      <c r="K19">
        <v>27802.76</v>
      </c>
      <c r="L19">
        <v>30233</v>
      </c>
      <c r="M19">
        <v>4408.9799999999996</v>
      </c>
      <c r="N19" t="s">
        <v>5</v>
      </c>
      <c r="O19">
        <v>0</v>
      </c>
      <c r="P19">
        <v>0</v>
      </c>
      <c r="Q19">
        <v>30233</v>
      </c>
      <c r="S19">
        <v>0</v>
      </c>
      <c r="T19">
        <v>0</v>
      </c>
      <c r="U19">
        <v>30233</v>
      </c>
      <c r="Y19" s="1" t="s">
        <v>6</v>
      </c>
      <c r="Z19" s="1">
        <v>100</v>
      </c>
      <c r="AA19" s="1">
        <v>28733</v>
      </c>
      <c r="AB19" s="1">
        <v>1500</v>
      </c>
      <c r="AC19" t="s">
        <v>7</v>
      </c>
      <c r="AD19" t="s">
        <v>8</v>
      </c>
      <c r="AE19">
        <v>50503</v>
      </c>
      <c r="AF19">
        <v>333</v>
      </c>
      <c r="AG19" t="s">
        <v>34</v>
      </c>
      <c r="AH19" t="s">
        <v>62</v>
      </c>
    </row>
    <row r="20" spans="1:34">
      <c r="A20">
        <v>210400474</v>
      </c>
      <c r="B20" t="s">
        <v>64</v>
      </c>
      <c r="C20" t="s">
        <v>67</v>
      </c>
      <c r="D20" t="s">
        <v>3</v>
      </c>
      <c r="E20" t="s">
        <v>4</v>
      </c>
      <c r="F20" t="s">
        <v>66</v>
      </c>
      <c r="I20">
        <v>6.86</v>
      </c>
      <c r="J20">
        <v>26631</v>
      </c>
      <c r="K20">
        <v>27802.76</v>
      </c>
      <c r="L20">
        <v>30233</v>
      </c>
      <c r="M20">
        <v>4408.9799999999996</v>
      </c>
      <c r="N20" t="s">
        <v>5</v>
      </c>
      <c r="O20">
        <v>0</v>
      </c>
      <c r="P20">
        <v>0</v>
      </c>
      <c r="Q20">
        <v>30233</v>
      </c>
      <c r="S20">
        <v>0</v>
      </c>
      <c r="T20">
        <v>0</v>
      </c>
      <c r="U20">
        <v>30233</v>
      </c>
      <c r="Y20" s="1" t="s">
        <v>6</v>
      </c>
      <c r="Z20" s="1">
        <v>100</v>
      </c>
      <c r="AA20" s="1">
        <v>28733</v>
      </c>
      <c r="AB20" s="1">
        <v>1500</v>
      </c>
      <c r="AC20" t="s">
        <v>7</v>
      </c>
      <c r="AD20" t="s">
        <v>8</v>
      </c>
      <c r="AE20">
        <v>50503</v>
      </c>
      <c r="AF20">
        <v>333</v>
      </c>
      <c r="AG20" t="s">
        <v>34</v>
      </c>
      <c r="AH20" t="s">
        <v>62</v>
      </c>
    </row>
    <row r="21" spans="1:34">
      <c r="A21">
        <v>210375996</v>
      </c>
      <c r="B21" t="s">
        <v>69</v>
      </c>
      <c r="C21" t="s">
        <v>45</v>
      </c>
      <c r="D21" t="s">
        <v>3</v>
      </c>
      <c r="E21" t="s">
        <v>4</v>
      </c>
      <c r="F21" t="s">
        <v>68</v>
      </c>
      <c r="I21">
        <v>4.29</v>
      </c>
      <c r="J21">
        <v>16802</v>
      </c>
      <c r="K21">
        <v>17541.29</v>
      </c>
      <c r="L21">
        <v>19458</v>
      </c>
      <c r="M21">
        <v>4540.2</v>
      </c>
      <c r="N21" t="s">
        <v>5</v>
      </c>
      <c r="O21">
        <v>0</v>
      </c>
      <c r="P21">
        <v>0</v>
      </c>
      <c r="Q21">
        <v>19458</v>
      </c>
      <c r="S21">
        <v>0</v>
      </c>
      <c r="T21">
        <v>0</v>
      </c>
      <c r="U21">
        <v>19458</v>
      </c>
      <c r="Y21" s="1" t="s">
        <v>6</v>
      </c>
      <c r="Z21" s="1">
        <v>100</v>
      </c>
      <c r="AA21" s="1">
        <v>17958</v>
      </c>
      <c r="AB21" s="1">
        <v>1500</v>
      </c>
      <c r="AC21" t="s">
        <v>7</v>
      </c>
      <c r="AD21" t="s">
        <v>8</v>
      </c>
      <c r="AE21">
        <v>50503</v>
      </c>
      <c r="AF21">
        <v>333</v>
      </c>
      <c r="AG21" t="s">
        <v>70</v>
      </c>
      <c r="AH21" t="s">
        <v>71</v>
      </c>
    </row>
    <row r="22" spans="1:34">
      <c r="A22">
        <v>210376031</v>
      </c>
      <c r="B22" t="s">
        <v>73</v>
      </c>
      <c r="C22" t="s">
        <v>45</v>
      </c>
      <c r="D22" t="s">
        <v>3</v>
      </c>
      <c r="E22" t="s">
        <v>4</v>
      </c>
      <c r="F22" t="s">
        <v>72</v>
      </c>
      <c r="I22">
        <v>6.86</v>
      </c>
      <c r="J22">
        <v>26630</v>
      </c>
      <c r="K22">
        <v>27801.72</v>
      </c>
      <c r="L22">
        <v>30232</v>
      </c>
      <c r="M22">
        <v>4408.83</v>
      </c>
      <c r="N22" t="s">
        <v>5</v>
      </c>
      <c r="O22">
        <v>0</v>
      </c>
      <c r="P22">
        <v>0</v>
      </c>
      <c r="Q22">
        <v>30232</v>
      </c>
      <c r="S22">
        <v>0</v>
      </c>
      <c r="T22">
        <v>0</v>
      </c>
      <c r="U22">
        <v>30232</v>
      </c>
      <c r="Y22" s="1" t="s">
        <v>6</v>
      </c>
      <c r="Z22" s="1">
        <v>100</v>
      </c>
      <c r="AA22" s="1">
        <v>28732</v>
      </c>
      <c r="AB22" s="1">
        <v>1500</v>
      </c>
      <c r="AC22" t="s">
        <v>7</v>
      </c>
      <c r="AD22" t="s">
        <v>8</v>
      </c>
      <c r="AE22">
        <v>50503</v>
      </c>
      <c r="AF22">
        <v>333</v>
      </c>
      <c r="AG22" t="s">
        <v>70</v>
      </c>
      <c r="AH22" t="s">
        <v>71</v>
      </c>
    </row>
    <row r="23" spans="1:34">
      <c r="A23">
        <v>210669696</v>
      </c>
      <c r="B23" t="s">
        <v>30</v>
      </c>
      <c r="C23" t="s">
        <v>31</v>
      </c>
      <c r="D23" t="s">
        <v>32</v>
      </c>
      <c r="E23" t="s">
        <v>33</v>
      </c>
      <c r="F23" t="s">
        <v>29</v>
      </c>
      <c r="I23">
        <v>20</v>
      </c>
      <c r="J23">
        <v>167149</v>
      </c>
      <c r="K23">
        <v>174503.56</v>
      </c>
      <c r="L23">
        <v>184269</v>
      </c>
      <c r="M23">
        <v>9213.4500000000007</v>
      </c>
      <c r="N23" t="s">
        <v>5</v>
      </c>
      <c r="O23">
        <v>0</v>
      </c>
      <c r="P23">
        <v>0</v>
      </c>
      <c r="Q23">
        <v>184269</v>
      </c>
      <c r="S23">
        <v>0</v>
      </c>
      <c r="T23">
        <v>0</v>
      </c>
      <c r="U23">
        <v>184269</v>
      </c>
      <c r="Y23" s="3" t="s">
        <v>6</v>
      </c>
      <c r="Z23" s="3">
        <v>100</v>
      </c>
      <c r="AA23" s="3">
        <v>180769</v>
      </c>
      <c r="AB23" s="3">
        <v>3500</v>
      </c>
      <c r="AC23" t="s">
        <v>21</v>
      </c>
      <c r="AD23" t="s">
        <v>8</v>
      </c>
      <c r="AE23">
        <v>50504</v>
      </c>
      <c r="AF23">
        <v>333</v>
      </c>
      <c r="AG23" t="s">
        <v>34</v>
      </c>
      <c r="AH23" t="s">
        <v>35</v>
      </c>
    </row>
    <row r="24" spans="1:34">
      <c r="A24">
        <v>210864644</v>
      </c>
      <c r="B24" t="s">
        <v>25</v>
      </c>
      <c r="C24" t="s">
        <v>26</v>
      </c>
      <c r="D24" t="s">
        <v>19</v>
      </c>
      <c r="E24" t="s">
        <v>20</v>
      </c>
      <c r="F24" t="s">
        <v>24</v>
      </c>
      <c r="I24">
        <v>20</v>
      </c>
      <c r="J24">
        <v>120045</v>
      </c>
      <c r="K24">
        <v>125326.98</v>
      </c>
      <c r="L24">
        <v>132633</v>
      </c>
      <c r="M24">
        <v>6631.65</v>
      </c>
      <c r="N24" t="s">
        <v>5</v>
      </c>
      <c r="O24">
        <v>0</v>
      </c>
      <c r="P24">
        <v>0</v>
      </c>
      <c r="Q24">
        <v>132633</v>
      </c>
      <c r="S24">
        <v>0</v>
      </c>
      <c r="T24">
        <v>0</v>
      </c>
      <c r="U24">
        <v>132633</v>
      </c>
      <c r="Y24" s="2" t="s">
        <v>6</v>
      </c>
      <c r="Z24" s="2">
        <v>100</v>
      </c>
      <c r="AA24" s="2">
        <v>132333</v>
      </c>
      <c r="AB24" s="2">
        <v>300</v>
      </c>
      <c r="AC24" t="s">
        <v>21</v>
      </c>
      <c r="AD24" t="s">
        <v>8</v>
      </c>
      <c r="AE24">
        <v>50501</v>
      </c>
      <c r="AF24">
        <v>333</v>
      </c>
      <c r="AG24" t="s">
        <v>27</v>
      </c>
      <c r="AH24" t="s">
        <v>28</v>
      </c>
    </row>
    <row r="25" spans="1:34">
      <c r="A25">
        <v>210185260</v>
      </c>
      <c r="B25" t="s">
        <v>37</v>
      </c>
      <c r="C25" t="s">
        <v>38</v>
      </c>
      <c r="D25" t="s">
        <v>19</v>
      </c>
      <c r="E25" t="s">
        <v>20</v>
      </c>
      <c r="F25" t="s">
        <v>36</v>
      </c>
      <c r="I25">
        <v>20</v>
      </c>
      <c r="J25">
        <v>133364</v>
      </c>
      <c r="K25">
        <v>139232.01999999999</v>
      </c>
      <c r="L25">
        <v>147233</v>
      </c>
      <c r="M25">
        <v>7361.65</v>
      </c>
      <c r="N25" t="s">
        <v>5</v>
      </c>
      <c r="O25">
        <v>0</v>
      </c>
      <c r="P25">
        <v>0</v>
      </c>
      <c r="Q25">
        <v>147233</v>
      </c>
      <c r="S25">
        <v>0</v>
      </c>
      <c r="T25">
        <v>0</v>
      </c>
      <c r="U25">
        <v>147233</v>
      </c>
      <c r="Y25" s="1" t="s">
        <v>6</v>
      </c>
      <c r="Z25" s="1">
        <v>100</v>
      </c>
      <c r="AA25" s="1">
        <v>145566</v>
      </c>
      <c r="AB25" s="1">
        <v>1667</v>
      </c>
      <c r="AC25" t="s">
        <v>21</v>
      </c>
      <c r="AD25" t="s">
        <v>8</v>
      </c>
      <c r="AE25">
        <v>50503</v>
      </c>
      <c r="AF25">
        <v>333</v>
      </c>
      <c r="AG25" t="s">
        <v>39</v>
      </c>
      <c r="AH25" t="s">
        <v>40</v>
      </c>
    </row>
    <row r="26" spans="1:34">
      <c r="A26">
        <v>210444800</v>
      </c>
      <c r="B26" t="s">
        <v>37</v>
      </c>
      <c r="C26" t="s">
        <v>42</v>
      </c>
      <c r="D26" t="s">
        <v>19</v>
      </c>
      <c r="E26" t="s">
        <v>20</v>
      </c>
      <c r="F26" t="s">
        <v>41</v>
      </c>
      <c r="I26">
        <v>20</v>
      </c>
      <c r="J26">
        <v>133364</v>
      </c>
      <c r="K26">
        <v>139232.01999999999</v>
      </c>
      <c r="L26">
        <v>147233</v>
      </c>
      <c r="M26">
        <v>7361.65</v>
      </c>
      <c r="N26" t="s">
        <v>5</v>
      </c>
      <c r="O26">
        <v>0</v>
      </c>
      <c r="P26">
        <v>0</v>
      </c>
      <c r="Q26">
        <v>147233</v>
      </c>
      <c r="S26">
        <v>0</v>
      </c>
      <c r="T26">
        <v>0</v>
      </c>
      <c r="U26">
        <v>147233</v>
      </c>
      <c r="Y26" s="1" t="s">
        <v>6</v>
      </c>
      <c r="Z26" s="1">
        <v>100</v>
      </c>
      <c r="AA26" s="1">
        <v>145566</v>
      </c>
      <c r="AB26" s="1">
        <v>1667</v>
      </c>
      <c r="AC26" t="s">
        <v>21</v>
      </c>
      <c r="AD26" t="s">
        <v>8</v>
      </c>
      <c r="AE26">
        <v>50503</v>
      </c>
      <c r="AF26">
        <v>333</v>
      </c>
      <c r="AG26" t="s">
        <v>39</v>
      </c>
      <c r="AH26" t="s">
        <v>40</v>
      </c>
    </row>
    <row r="27" spans="1:34">
      <c r="A27">
        <v>210848787</v>
      </c>
      <c r="B27" t="s">
        <v>51</v>
      </c>
      <c r="C27" t="s">
        <v>52</v>
      </c>
      <c r="D27" t="s">
        <v>19</v>
      </c>
      <c r="E27" t="s">
        <v>20</v>
      </c>
      <c r="F27" t="s">
        <v>50</v>
      </c>
      <c r="I27">
        <v>20</v>
      </c>
      <c r="J27">
        <v>133210</v>
      </c>
      <c r="K27">
        <v>139071.24</v>
      </c>
      <c r="L27">
        <v>147064</v>
      </c>
      <c r="M27">
        <v>7353.2</v>
      </c>
      <c r="N27" t="s">
        <v>5</v>
      </c>
      <c r="O27">
        <v>0</v>
      </c>
      <c r="P27">
        <v>0</v>
      </c>
      <c r="Q27">
        <v>147064</v>
      </c>
      <c r="S27">
        <v>0</v>
      </c>
      <c r="T27">
        <v>0</v>
      </c>
      <c r="U27">
        <v>147064</v>
      </c>
      <c r="Y27" s="1" t="s">
        <v>6</v>
      </c>
      <c r="Z27" s="1">
        <v>100</v>
      </c>
      <c r="AA27" s="1">
        <v>145564</v>
      </c>
      <c r="AB27" s="1">
        <v>1500</v>
      </c>
      <c r="AC27" t="s">
        <v>21</v>
      </c>
      <c r="AD27" t="s">
        <v>8</v>
      </c>
      <c r="AE27">
        <v>50503</v>
      </c>
      <c r="AF27">
        <v>333</v>
      </c>
      <c r="AG27" t="s">
        <v>9</v>
      </c>
      <c r="AH27" t="s">
        <v>10</v>
      </c>
    </row>
    <row r="28" spans="1:34" s="80" customFormat="1">
      <c r="A28" s="80">
        <v>210864898</v>
      </c>
      <c r="B28" s="80" t="s">
        <v>54</v>
      </c>
      <c r="C28" s="80" t="s">
        <v>55</v>
      </c>
      <c r="D28" s="80" t="s">
        <v>19</v>
      </c>
      <c r="E28" s="80" t="s">
        <v>20</v>
      </c>
      <c r="F28" s="80" t="s">
        <v>53</v>
      </c>
      <c r="I28" s="80">
        <v>20</v>
      </c>
      <c r="J28" s="80">
        <v>120043</v>
      </c>
      <c r="K28" s="80">
        <v>125324.89</v>
      </c>
      <c r="L28" s="80">
        <v>132631</v>
      </c>
      <c r="M28" s="80">
        <v>6631.55</v>
      </c>
      <c r="N28" s="80" t="s">
        <v>5</v>
      </c>
      <c r="O28" s="80">
        <v>0</v>
      </c>
      <c r="P28" s="80">
        <v>0</v>
      </c>
      <c r="Q28" s="80">
        <v>132631</v>
      </c>
      <c r="S28" s="80">
        <v>0</v>
      </c>
      <c r="T28" s="80">
        <v>0</v>
      </c>
      <c r="U28" s="80">
        <v>132631</v>
      </c>
      <c r="Y28" s="81" t="s">
        <v>5</v>
      </c>
      <c r="Z28" s="81">
        <v>100</v>
      </c>
      <c r="AA28" s="81">
        <v>132331</v>
      </c>
      <c r="AB28" s="81">
        <v>300</v>
      </c>
      <c r="AC28" s="80" t="s">
        <v>21</v>
      </c>
      <c r="AD28" s="80" t="s">
        <v>8</v>
      </c>
      <c r="AE28" s="80">
        <v>50502</v>
      </c>
      <c r="AF28" s="80">
        <v>333</v>
      </c>
      <c r="AG28" s="80" t="s">
        <v>9</v>
      </c>
      <c r="AH28" s="80" t="s">
        <v>10</v>
      </c>
    </row>
    <row r="29" spans="1:34" s="80" customFormat="1">
      <c r="A29" s="80">
        <v>210851853</v>
      </c>
      <c r="B29" s="80" t="s">
        <v>17</v>
      </c>
      <c r="C29" s="80" t="s">
        <v>18</v>
      </c>
      <c r="D29" s="80" t="s">
        <v>19</v>
      </c>
      <c r="E29" s="80" t="s">
        <v>20</v>
      </c>
      <c r="F29" s="80" t="s">
        <v>16</v>
      </c>
      <c r="I29" s="80">
        <v>20</v>
      </c>
      <c r="J29" s="80">
        <v>120044</v>
      </c>
      <c r="K29" s="80">
        <v>125325.94</v>
      </c>
      <c r="L29" s="80">
        <v>132632</v>
      </c>
      <c r="M29" s="80">
        <v>6631.6</v>
      </c>
      <c r="N29" s="80" t="s">
        <v>5</v>
      </c>
      <c r="O29" s="80">
        <v>0</v>
      </c>
      <c r="P29" s="80">
        <v>0</v>
      </c>
      <c r="Q29" s="80">
        <v>132632</v>
      </c>
      <c r="S29" s="80">
        <v>0</v>
      </c>
      <c r="T29" s="80">
        <v>0</v>
      </c>
      <c r="U29" s="80">
        <v>132632</v>
      </c>
      <c r="Y29" s="81" t="s">
        <v>6</v>
      </c>
      <c r="Z29" s="81">
        <v>100</v>
      </c>
      <c r="AA29" s="81">
        <v>132332</v>
      </c>
      <c r="AB29" s="81">
        <v>300</v>
      </c>
      <c r="AC29" s="80" t="s">
        <v>21</v>
      </c>
      <c r="AD29" s="80" t="s">
        <v>8</v>
      </c>
      <c r="AE29" s="80">
        <v>50502</v>
      </c>
      <c r="AF29" s="80">
        <v>333</v>
      </c>
      <c r="AG29" s="80" t="s">
        <v>22</v>
      </c>
      <c r="AH29" s="80" t="s">
        <v>23</v>
      </c>
    </row>
    <row r="30" spans="1:34">
      <c r="A30">
        <v>210851293</v>
      </c>
      <c r="B30" t="s">
        <v>57</v>
      </c>
      <c r="C30" t="s">
        <v>26</v>
      </c>
      <c r="D30" t="s">
        <v>19</v>
      </c>
      <c r="E30" t="s">
        <v>20</v>
      </c>
      <c r="F30" t="s">
        <v>56</v>
      </c>
      <c r="I30">
        <v>20</v>
      </c>
      <c r="J30">
        <v>121125</v>
      </c>
      <c r="K30">
        <v>126454.5</v>
      </c>
      <c r="L30">
        <v>133817</v>
      </c>
      <c r="M30">
        <v>6690.85</v>
      </c>
      <c r="N30" t="s">
        <v>5</v>
      </c>
      <c r="O30">
        <v>0</v>
      </c>
      <c r="P30">
        <v>0</v>
      </c>
      <c r="Q30">
        <v>133817</v>
      </c>
      <c r="S30">
        <v>0</v>
      </c>
      <c r="T30">
        <v>0</v>
      </c>
      <c r="U30">
        <v>133817</v>
      </c>
      <c r="Y30" s="2" t="s">
        <v>6</v>
      </c>
      <c r="Z30" s="2">
        <v>100</v>
      </c>
      <c r="AA30" s="2">
        <v>133517</v>
      </c>
      <c r="AB30" s="2">
        <v>300</v>
      </c>
      <c r="AC30" t="s">
        <v>21</v>
      </c>
      <c r="AD30" t="s">
        <v>8</v>
      </c>
      <c r="AE30">
        <v>50501</v>
      </c>
      <c r="AF30">
        <v>333</v>
      </c>
      <c r="AG30" t="s">
        <v>58</v>
      </c>
      <c r="AH30" t="s">
        <v>58</v>
      </c>
    </row>
    <row r="31" spans="1:34">
      <c r="A31">
        <v>210850289</v>
      </c>
      <c r="B31" t="s">
        <v>75</v>
      </c>
      <c r="C31" t="s">
        <v>26</v>
      </c>
      <c r="D31" t="s">
        <v>19</v>
      </c>
      <c r="E31" t="s">
        <v>20</v>
      </c>
      <c r="F31" t="s">
        <v>74</v>
      </c>
      <c r="I31">
        <v>20</v>
      </c>
      <c r="J31">
        <v>133211</v>
      </c>
      <c r="K31">
        <v>139072.28</v>
      </c>
      <c r="L31">
        <v>147065</v>
      </c>
      <c r="M31">
        <v>7353.25</v>
      </c>
      <c r="N31" t="s">
        <v>5</v>
      </c>
      <c r="O31">
        <v>0</v>
      </c>
      <c r="P31">
        <v>0</v>
      </c>
      <c r="Q31">
        <v>147065</v>
      </c>
      <c r="S31">
        <v>0</v>
      </c>
      <c r="T31">
        <v>0</v>
      </c>
      <c r="U31">
        <v>147065</v>
      </c>
      <c r="Y31" s="1" t="s">
        <v>6</v>
      </c>
      <c r="Z31" s="1">
        <v>100</v>
      </c>
      <c r="AA31" s="1">
        <v>145565</v>
      </c>
      <c r="AB31" s="1">
        <v>1500</v>
      </c>
      <c r="AC31" t="s">
        <v>21</v>
      </c>
      <c r="AD31" t="s">
        <v>8</v>
      </c>
      <c r="AE31">
        <v>50503</v>
      </c>
      <c r="AF31">
        <v>333</v>
      </c>
      <c r="AG31" t="s">
        <v>70</v>
      </c>
      <c r="AH31" t="s">
        <v>71</v>
      </c>
    </row>
  </sheetData>
  <sortState ref="A2:AI48">
    <sortCondition ref="E2:E4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Munka2</vt:lpstr>
      <vt:lpstr>pupha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2021-03-04T13:51:43Z</dcterms:created>
  <dcterms:modified xsi:type="dcterms:W3CDTF">2021-03-04T14:57:56Z</dcterms:modified>
</cp:coreProperties>
</file>