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80" yWindow="3870" windowWidth="29040" windowHeight="6180"/>
  </bookViews>
  <sheets>
    <sheet name="BIOL " sheetId="4" r:id="rId1"/>
  </sheets>
  <externalReferences>
    <externalReference r:id="rId2"/>
  </externalReferences>
  <definedNames>
    <definedName name="_xlnm.Print_Area" localSheetId="0">'BIOL '!$A$1:$Y$46</definedName>
  </definedNames>
  <calcPr calcId="125725"/>
</workbook>
</file>

<file path=xl/calcChain.xml><?xml version="1.0" encoding="utf-8"?>
<calcChain xmlns="http://schemas.openxmlformats.org/spreadsheetml/2006/main">
  <c r="H37" i="4"/>
  <c r="H38"/>
  <c r="H39"/>
  <c r="H40"/>
  <c r="J14"/>
  <c r="J15"/>
  <c r="J16"/>
  <c r="J17"/>
  <c r="J18"/>
  <c r="J19"/>
  <c r="J20"/>
  <c r="J13"/>
  <c r="G28"/>
  <c r="G29"/>
  <c r="G30"/>
  <c r="G31"/>
  <c r="G27"/>
  <c r="G20"/>
  <c r="G14"/>
  <c r="G15"/>
  <c r="G16"/>
  <c r="G17"/>
  <c r="G18"/>
  <c r="G19"/>
  <c r="G13"/>
  <c r="K38" l="1"/>
  <c r="K39"/>
  <c r="K40"/>
  <c r="K41"/>
  <c r="K42"/>
  <c r="K44"/>
  <c r="K45"/>
  <c r="H28"/>
  <c r="H29"/>
  <c r="H30"/>
  <c r="H31"/>
  <c r="H27"/>
  <c r="F37" l="1"/>
  <c r="E37"/>
  <c r="F39"/>
  <c r="F38"/>
  <c r="F40"/>
  <c r="E39"/>
  <c r="E38"/>
  <c r="E40"/>
  <c r="F26"/>
  <c r="F30"/>
  <c r="F29"/>
  <c r="F31"/>
  <c r="F27"/>
  <c r="F28"/>
  <c r="F25"/>
  <c r="E28"/>
  <c r="E27"/>
  <c r="E31"/>
  <c r="E29"/>
  <c r="E30"/>
  <c r="E26"/>
  <c r="E25"/>
  <c r="F16"/>
  <c r="F12"/>
  <c r="F11"/>
  <c r="F19"/>
  <c r="F20"/>
  <c r="F15"/>
  <c r="F14"/>
  <c r="F13"/>
  <c r="E20"/>
  <c r="E19"/>
  <c r="E11"/>
  <c r="E12"/>
  <c r="E16"/>
  <c r="E15"/>
  <c r="E14"/>
  <c r="E13"/>
  <c r="A28"/>
  <c r="A27"/>
  <c r="A29"/>
  <c r="A30"/>
  <c r="A26"/>
  <c r="H26" s="1"/>
  <c r="A25"/>
  <c r="H25" s="1"/>
  <c r="C31" l="1"/>
  <c r="J31"/>
  <c r="J29"/>
  <c r="J27"/>
  <c r="J28"/>
  <c r="J30"/>
  <c r="C30"/>
  <c r="C28"/>
  <c r="I27"/>
  <c r="C25"/>
  <c r="D25" s="1"/>
  <c r="I30"/>
  <c r="I29"/>
  <c r="C27"/>
  <c r="I31"/>
  <c r="I28"/>
  <c r="C26"/>
  <c r="C29"/>
  <c r="D26" l="1"/>
  <c r="D28"/>
  <c r="K28" s="1"/>
  <c r="D29"/>
  <c r="D30"/>
  <c r="D31"/>
  <c r="K31" s="1"/>
  <c r="D27"/>
  <c r="K27" s="1"/>
  <c r="A43"/>
  <c r="A42"/>
  <c r="A41"/>
  <c r="C41" s="1"/>
  <c r="A46"/>
  <c r="A45"/>
  <c r="A44"/>
  <c r="A40"/>
  <c r="A39"/>
  <c r="A38"/>
  <c r="A37"/>
  <c r="C37" s="1"/>
  <c r="A18"/>
  <c r="A17"/>
  <c r="A20"/>
  <c r="A19"/>
  <c r="A15"/>
  <c r="A16"/>
  <c r="A12"/>
  <c r="H12" s="1"/>
  <c r="A11"/>
  <c r="H11" s="1"/>
  <c r="A13"/>
  <c r="A14"/>
  <c r="D41" l="1"/>
  <c r="C14"/>
  <c r="C19"/>
  <c r="C11"/>
  <c r="I37"/>
  <c r="C20"/>
  <c r="C13"/>
  <c r="I40"/>
  <c r="C43"/>
  <c r="D43" s="1"/>
  <c r="C39"/>
  <c r="C18"/>
  <c r="C16"/>
  <c r="C17"/>
  <c r="C45"/>
  <c r="C42"/>
  <c r="C38"/>
  <c r="C12"/>
  <c r="C15"/>
  <c r="I39"/>
  <c r="C44"/>
  <c r="C46"/>
  <c r="D46" s="1"/>
  <c r="C40"/>
  <c r="D37"/>
  <c r="K37" s="1"/>
  <c r="G42" l="1"/>
  <c r="G46"/>
  <c r="J41"/>
  <c r="J46"/>
  <c r="G45"/>
  <c r="J45"/>
  <c r="J44"/>
  <c r="G44"/>
  <c r="G41"/>
  <c r="J43"/>
  <c r="G43"/>
  <c r="J42"/>
  <c r="D40"/>
  <c r="D38"/>
  <c r="D39"/>
  <c r="D45"/>
  <c r="D44"/>
  <c r="D42"/>
  <c r="D11"/>
  <c r="K11" s="1"/>
  <c r="D13"/>
  <c r="K13" s="1"/>
  <c r="I12"/>
  <c r="D16"/>
  <c r="K16" s="1"/>
  <c r="D20"/>
  <c r="K20" s="1"/>
  <c r="D15"/>
  <c r="K15" s="1"/>
  <c r="D17"/>
  <c r="D19"/>
  <c r="K19" s="1"/>
  <c r="D14"/>
  <c r="K14" s="1"/>
  <c r="D18"/>
  <c r="D12"/>
  <c r="K12" s="1"/>
  <c r="H46" l="1"/>
  <c r="I46" s="1"/>
  <c r="H43"/>
  <c r="I43" s="1"/>
  <c r="H44"/>
  <c r="I44" s="1"/>
  <c r="H41"/>
  <c r="I41" s="1"/>
  <c r="H45"/>
  <c r="I45" s="1"/>
  <c r="H42"/>
  <c r="I42" s="1"/>
  <c r="K18"/>
  <c r="K17"/>
  <c r="I11"/>
  <c r="H16" l="1"/>
  <c r="I16" s="1"/>
  <c r="H18"/>
  <c r="I18" s="1"/>
  <c r="H20"/>
  <c r="I20" s="1"/>
  <c r="H17"/>
  <c r="I17" s="1"/>
  <c r="H14"/>
  <c r="I14" s="1"/>
  <c r="H19"/>
  <c r="I19" s="1"/>
  <c r="H13"/>
  <c r="I13" s="1"/>
  <c r="H15"/>
  <c r="I15" s="1"/>
  <c r="I38" l="1"/>
</calcChain>
</file>

<file path=xl/sharedStrings.xml><?xml version="1.0" encoding="utf-8"?>
<sst xmlns="http://schemas.openxmlformats.org/spreadsheetml/2006/main" count="331" uniqueCount="127">
  <si>
    <t>Rövidítések:</t>
  </si>
  <si>
    <t>TE</t>
  </si>
  <si>
    <t>1 kiszerelési egységben lévő terápiás egységek száma az alkalmazási előiratban rögzített kezdő dózis alapján</t>
  </si>
  <si>
    <t>ÖTE</t>
  </si>
  <si>
    <t>A csomagolási egységben lévő összes terápiás egységek száma</t>
  </si>
  <si>
    <t>TEA</t>
  </si>
  <si>
    <t>Adott csomagolási egységre vonatkozó terápiás egységár (napi terápiás költség) a Bruttó Fár alapján</t>
  </si>
  <si>
    <t>TEA %</t>
  </si>
  <si>
    <t>Terápiás egységár a csoportban lévő legalacsonyabb terápiás egységárú termék terápiás egységárának %-ában</t>
  </si>
  <si>
    <t>Szín jelzések:</t>
  </si>
  <si>
    <t>Preferált biológiai termék</t>
  </si>
  <si>
    <t>Kiesési korlát feletti árú termék</t>
  </si>
  <si>
    <t>Adagolás</t>
  </si>
  <si>
    <t>Termelői ár (Ft)</t>
  </si>
  <si>
    <t>Bruttó fogyasztói ár (Ft)</t>
  </si>
  <si>
    <t>Számolt térítési díj   (&lt;1500 - &gt;3500)</t>
  </si>
  <si>
    <t>Kiemelt támogatás térítési díja (Ft)</t>
  </si>
  <si>
    <t>Kiemelt TB támogatás összege (Ft)</t>
  </si>
  <si>
    <t>Támogatás-volumen összege (Ft)</t>
  </si>
  <si>
    <t>Bruttó fogyasztói ár kiesési korlát (Ft)</t>
  </si>
  <si>
    <t>Termelői ár kiesési korlát
(Ft)</t>
  </si>
  <si>
    <t>TTT</t>
  </si>
  <si>
    <t>Név</t>
  </si>
  <si>
    <t>Kiszerelés</t>
  </si>
  <si>
    <t>ATC</t>
  </si>
  <si>
    <t>Hatóanyag</t>
  </si>
  <si>
    <t>Törzskönyv</t>
  </si>
  <si>
    <t>Kisz. menny.</t>
  </si>
  <si>
    <t>Kisz. egys.</t>
  </si>
  <si>
    <t>Ható menny.</t>
  </si>
  <si>
    <t>Ható egys.</t>
  </si>
  <si>
    <t>Forgalmazó</t>
  </si>
  <si>
    <t>30mill NE/nap</t>
  </si>
  <si>
    <t>ACCOFIL 30 MILLIÓ E/0,5 ML OLDATOS INJEKCIÓ VAGY INFÚZIÓ ELŐRETÖLTÖTT FECSKENDŐBEN</t>
  </si>
  <si>
    <t>5x0,5ml előretöltött fecskendőben védőhüvellyel</t>
  </si>
  <si>
    <t>L03AA02</t>
  </si>
  <si>
    <t>filgrastim</t>
  </si>
  <si>
    <t>EU/1/10/631/005</t>
  </si>
  <si>
    <t>adag</t>
  </si>
  <si>
    <t>mcg</t>
  </si>
  <si>
    <t>Pharmacenter Hungary Kft</t>
  </si>
  <si>
    <t>ACCOFIL 48 MILLIÓ E/0,5 ML OLDATOS INJEKCIÓ VAGY INFÚZIÓ ELŐRETÖLTÖTT FECSKENDŐBEN</t>
  </si>
  <si>
    <t>EU/1/10/631/008</t>
  </si>
  <si>
    <t>NIVESTIM 48 MILLIÓ EGYSÉG (480 MIKROGRAMM/0,5 ML) OLDATOS INJEKCIÓ/INFÚZIÓ</t>
  </si>
  <si>
    <t>5x0,5ml előretöltött fecskendőben</t>
  </si>
  <si>
    <t>Aramis Pharma Kft.</t>
  </si>
  <si>
    <t>NIVESTIM 30 MILLIÓ EGYSÉG (300 MIKROGRAMM/0,5 ML) OLDATOS INJEKCIÓ/INFÚZIÓ</t>
  </si>
  <si>
    <t>ZARZIO 48 MILLIÓ E/0,5 ML OLDATOS INJEKCIÓ VAGY INFÚZIÓ ELŐRETÖLTÖTT FECSKENDŐBEN</t>
  </si>
  <si>
    <t>EU/1/08/495/007</t>
  </si>
  <si>
    <t>Sandoz Hungária Kft.</t>
  </si>
  <si>
    <t>ZARZIO 30 MILLIÓ E/0,5 ML OLDATOS INJEKCIÓ VAGY INFÚZIÓ ELŐRETÖLTÖTT FECSKENDŐBEN</t>
  </si>
  <si>
    <t>EU/1/08/495/003</t>
  </si>
  <si>
    <t>RATIOGRASTIM 30 MILLIÓ NE OLDATOS INJEKCIÓ VAGY INFÚZIÓ</t>
  </si>
  <si>
    <t>5x0,5ml előretöltött fecskendőben biztonsági védőeszközzel</t>
  </si>
  <si>
    <t>EU/1/08/444/010</t>
  </si>
  <si>
    <t>Teva Magyarország Zrt.</t>
  </si>
  <si>
    <t>EU/1/08/444/002</t>
  </si>
  <si>
    <t>RATIOGRASTIM 48 MILLIÓ NE OLDATOS INJEKCIÓ VAGY INFÚZIÓ</t>
  </si>
  <si>
    <t>5x0,8ml előretöltött fecskendőben biztonsági védőeszközzel</t>
  </si>
  <si>
    <t>EU/1/08/444/012</t>
  </si>
  <si>
    <t>5x0,8ml előretöltött fecskendőben</t>
  </si>
  <si>
    <t>EU/1/08/444/006</t>
  </si>
  <si>
    <t>B03XA (anémia kezelésére szolgáló egyéb készítmények)</t>
  </si>
  <si>
    <t>30e NE/hét</t>
  </si>
  <si>
    <t>RETACRIT 40000 NE/1,0 ML OLDATOS INJEKCIÓ ELŐRETÖLTÖTT FECSKENDŐBEN</t>
  </si>
  <si>
    <t>4x előretöltött fecskendőben</t>
  </si>
  <si>
    <t>B03XA01</t>
  </si>
  <si>
    <t>eritropoietin</t>
  </si>
  <si>
    <t>EU/1/07/431/024</t>
  </si>
  <si>
    <t>NE</t>
  </si>
  <si>
    <t>BINOCRIT 40000 NE/1,0 ML OLDATOS INJEKCIÓ ELŐRETÖLTÖTT FECSKENDŐBEN</t>
  </si>
  <si>
    <t>1x1,0ml előretöltött fecskendőben +bizt.tűvédővel</t>
  </si>
  <si>
    <t>EU/1/07/410/051</t>
  </si>
  <si>
    <t>Sandoz Hungária Kereskedelmi Kft.</t>
  </si>
  <si>
    <t>4x1,0ml előretöltött fecskendőben +bizt.tűvédővel</t>
  </si>
  <si>
    <t>EU/1/07/410/055</t>
  </si>
  <si>
    <t>BINOCRIT 30000 NE/0,75 ML OLDATOS INJEKCIÓ ELŐRETÖLTÖTT FECSKENDŐBEN</t>
  </si>
  <si>
    <t>1x0,75ml előretöltött fecskendőben +bizt.tűvédővel</t>
  </si>
  <si>
    <t>EU/1/07/410/049</t>
  </si>
  <si>
    <t>20e NE/hét</t>
  </si>
  <si>
    <t>EPORATIO 20000 NE/1 ML OLDATOS INJEKCIÓ ELŐRETÖLTÖTT FECSKENDŐBEN</t>
  </si>
  <si>
    <t>4x1ml előretöltött fecskendőben biztonsági védőeszköz nélkül</t>
  </si>
  <si>
    <t>EU/1/09/573/019</t>
  </si>
  <si>
    <t>TEVA Gyógyszergyár Zrt.</t>
  </si>
  <si>
    <t>4x1ml előretöltött fecskendőben biztonsági védőeszközzel</t>
  </si>
  <si>
    <t>EU/1/09/573/020</t>
  </si>
  <si>
    <t>4x1ml előretöltött fecskendőben biztonsági tűvel</t>
  </si>
  <si>
    <t>EU/1/09/573/038</t>
  </si>
  <si>
    <t>EPORATIO 30000 NE/1 ML OLDATOS INJEKCIÓ ELŐRETÖLTÖTT FECSKENDŐBEN</t>
  </si>
  <si>
    <t>EU/1/09/573/025</t>
  </si>
  <si>
    <t>EU/1/09/573/026</t>
  </si>
  <si>
    <t>EU/1/09/573/041</t>
  </si>
  <si>
    <t>mikg/1ml</t>
  </si>
  <si>
    <t>L03AA (colonia stimuláló faktorok) 2. csoport</t>
  </si>
  <si>
    <t>TTT-kód</t>
  </si>
  <si>
    <t>Készítmény megnevezése</t>
  </si>
  <si>
    <t>Kiszerelési egység</t>
  </si>
  <si>
    <t>ATC-kód</t>
  </si>
  <si>
    <t>Nyilvántartási szám</t>
  </si>
  <si>
    <t>6 mg/ciklus</t>
  </si>
  <si>
    <t>GRASUSTEK 6 MG OLDATOS INJEKCIÓ</t>
  </si>
  <si>
    <t>1x előretöltött fecskendőben tűvédővel</t>
  </si>
  <si>
    <t>L03AA13</t>
  </si>
  <si>
    <t>pegfilgastrim</t>
  </si>
  <si>
    <t>EU/1/19/1375/001</t>
  </si>
  <si>
    <t>mg</t>
  </si>
  <si>
    <t>PELMEG 6 MG OLDATOS INJEKCIÓ ELŐRETÖLTÖTT FECSKENDŐBEN</t>
  </si>
  <si>
    <t>1x0,6ml előretöltött fecskendőben</t>
  </si>
  <si>
    <t>EU/1/18/1328/001</t>
  </si>
  <si>
    <t>EGIS Gyógyszergyár Zrt.</t>
  </si>
  <si>
    <t>ZIEXTENZO 6 MG OLDATOS INJEKCIÓ ELŐRETÖLTÖTT FECSKENDŐBEN</t>
  </si>
  <si>
    <t>EU/1/18/1327/001</t>
  </si>
  <si>
    <t>PELGRAZ 6 MG OLDATOS INJEKCIÓ ELŐRETÖLTÖTT FECSKENDŐBEN</t>
  </si>
  <si>
    <t>1x előretöltött fecskendőben (tűvédővel)+1 db alkoholos vattapamacs</t>
  </si>
  <si>
    <t>EU/1/18/1313/001</t>
  </si>
  <si>
    <t>LONQUEX 6 MG OLDATOS INJEKCIÓ</t>
  </si>
  <si>
    <t>1x előretöltött fecskendőben biztonsági tűvédővel</t>
  </si>
  <si>
    <t>L03AA14</t>
  </si>
  <si>
    <t>lipefilgrasztim</t>
  </si>
  <si>
    <t>EU/1/13/856/001</t>
  </si>
  <si>
    <t>NEULASTA 6 MG OLDATOS INJEKCIÓ</t>
  </si>
  <si>
    <t>1x előretöltött fecskendőben (buborékfólia nélkül)</t>
  </si>
  <si>
    <t>EU/1/02/227/002</t>
  </si>
  <si>
    <t>Amgen Gyógyszerkereskedelmi Kft.</t>
  </si>
  <si>
    <t>EU/1/02/227/004</t>
  </si>
  <si>
    <t>L03AA (colonia stimuláló faktorok) 1. csoport</t>
  </si>
  <si>
    <t>Pfizer Kft.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</si>
</sst>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0.0%"/>
    <numFmt numFmtId="165" formatCode="0.0"/>
    <numFmt numFmtId="166" formatCode="_-* #,##0\ _F_t_-;\-* #,##0\ _F_t_-;_-* &quot;-&quot;??\ _F_t_-;_-@_-"/>
  </numFmts>
  <fonts count="9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rgb="FF00B0F0"/>
      <name val="Arial"/>
      <family val="2"/>
      <charset val="238"/>
    </font>
    <font>
      <sz val="10"/>
      <color rgb="FF00B0F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rgb="FFFF000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3">
    <xf numFmtId="0" fontId="0" fillId="0" borderId="0" xfId="0"/>
    <xf numFmtId="0" fontId="2" fillId="2" borderId="0" xfId="1" applyFont="1" applyFill="1" applyBorder="1" applyAlignment="1">
      <alignment horizontal="left"/>
    </xf>
    <xf numFmtId="1" fontId="2" fillId="2" borderId="0" xfId="1" applyNumberFormat="1" applyFont="1" applyFill="1" applyBorder="1" applyAlignment="1">
      <alignment horizontal="left"/>
    </xf>
    <xf numFmtId="1" fontId="1" fillId="2" borderId="0" xfId="1" applyNumberFormat="1" applyFont="1" applyFill="1" applyAlignment="1">
      <alignment horizontal="center"/>
    </xf>
    <xf numFmtId="0" fontId="1" fillId="2" borderId="0" xfId="1" applyFont="1" applyFill="1"/>
    <xf numFmtId="0" fontId="1" fillId="2" borderId="0" xfId="1" applyFont="1" applyFill="1" applyAlignment="1">
      <alignment horizontal="right"/>
    </xf>
    <xf numFmtId="0" fontId="1" fillId="3" borderId="0" xfId="1" applyFont="1" applyFill="1" applyBorder="1"/>
    <xf numFmtId="0" fontId="1" fillId="2" borderId="0" xfId="1" applyFont="1" applyFill="1" applyBorder="1" applyAlignment="1">
      <alignment horizontal="center"/>
    </xf>
    <xf numFmtId="0" fontId="1" fillId="4" borderId="0" xfId="1" applyFont="1" applyFill="1" applyBorder="1"/>
    <xf numFmtId="0" fontId="2" fillId="4" borderId="0" xfId="1" applyFont="1" applyFill="1" applyBorder="1"/>
    <xf numFmtId="3" fontId="1" fillId="2" borderId="0" xfId="1" applyNumberFormat="1" applyFont="1" applyFill="1" applyBorder="1" applyAlignment="1">
      <alignment horizontal="left"/>
    </xf>
    <xf numFmtId="1" fontId="1" fillId="3" borderId="0" xfId="1" applyNumberFormat="1" applyFont="1" applyFill="1" applyAlignment="1">
      <alignment horizontal="center"/>
    </xf>
    <xf numFmtId="1" fontId="1" fillId="5" borderId="0" xfId="1" applyNumberFormat="1" applyFont="1" applyFill="1" applyAlignment="1">
      <alignment horizontal="left"/>
    </xf>
    <xf numFmtId="3" fontId="1" fillId="5" borderId="0" xfId="1" applyNumberFormat="1" applyFont="1" applyFill="1" applyAlignment="1">
      <alignment horizontal="center"/>
    </xf>
    <xf numFmtId="9" fontId="1" fillId="3" borderId="0" xfId="2" applyFont="1" applyFill="1" applyAlignment="1">
      <alignment horizontal="center"/>
    </xf>
    <xf numFmtId="0" fontId="1" fillId="3" borderId="0" xfId="1" applyFont="1" applyFill="1"/>
    <xf numFmtId="0" fontId="1" fillId="3" borderId="0" xfId="1" applyFont="1" applyFill="1" applyAlignment="1">
      <alignment horizontal="center"/>
    </xf>
    <xf numFmtId="0" fontId="1" fillId="3" borderId="0" xfId="1" applyFont="1" applyFill="1" applyAlignment="1">
      <alignment horizontal="right"/>
    </xf>
    <xf numFmtId="3" fontId="1" fillId="3" borderId="0" xfId="1" applyNumberFormat="1" applyFont="1" applyFill="1" applyAlignment="1">
      <alignment horizontal="center"/>
    </xf>
    <xf numFmtId="0" fontId="2" fillId="6" borderId="0" xfId="1" applyFont="1" applyFill="1" applyBorder="1" applyAlignment="1"/>
    <xf numFmtId="0" fontId="4" fillId="3" borderId="0" xfId="1" applyFont="1" applyFill="1" applyBorder="1" applyAlignment="1"/>
    <xf numFmtId="0" fontId="4" fillId="3" borderId="0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vertical="center" wrapText="1"/>
    </xf>
    <xf numFmtId="0" fontId="2" fillId="2" borderId="2" xfId="1" applyFont="1" applyFill="1" applyBorder="1" applyAlignment="1">
      <alignment horizontal="right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2" fillId="3" borderId="4" xfId="1" applyFont="1" applyFill="1" applyBorder="1" applyAlignment="1">
      <alignment horizontal="center"/>
    </xf>
    <xf numFmtId="0" fontId="2" fillId="3" borderId="0" xfId="1" applyFont="1" applyFill="1" applyBorder="1" applyAlignment="1">
      <alignment horizontal="center"/>
    </xf>
    <xf numFmtId="164" fontId="4" fillId="3" borderId="0" xfId="2" applyNumberFormat="1" applyFont="1" applyFill="1" applyBorder="1" applyAlignment="1">
      <alignment horizontal="center"/>
    </xf>
    <xf numFmtId="3" fontId="2" fillId="3" borderId="0" xfId="1" applyNumberFormat="1" applyFont="1" applyFill="1" applyBorder="1" applyAlignment="1">
      <alignment horizontal="center"/>
    </xf>
    <xf numFmtId="0" fontId="2" fillId="3" borderId="0" xfId="1" applyFont="1" applyFill="1" applyBorder="1"/>
    <xf numFmtId="0" fontId="2" fillId="3" borderId="0" xfId="1" applyFont="1" applyFill="1" applyBorder="1" applyAlignment="1">
      <alignment horizontal="right"/>
    </xf>
    <xf numFmtId="0" fontId="2" fillId="3" borderId="5" xfId="1" applyFont="1" applyFill="1" applyBorder="1" applyAlignment="1">
      <alignment horizontal="center"/>
    </xf>
    <xf numFmtId="1" fontId="1" fillId="3" borderId="4" xfId="1" applyNumberFormat="1" applyFont="1" applyFill="1" applyBorder="1" applyAlignment="1">
      <alignment horizontal="center"/>
    </xf>
    <xf numFmtId="1" fontId="1" fillId="3" borderId="0" xfId="1" applyNumberFormat="1" applyFont="1" applyFill="1" applyBorder="1" applyAlignment="1">
      <alignment horizontal="center"/>
    </xf>
    <xf numFmtId="9" fontId="1" fillId="3" borderId="0" xfId="2" applyFont="1" applyFill="1" applyBorder="1" applyAlignment="1">
      <alignment horizontal="center"/>
    </xf>
    <xf numFmtId="1" fontId="1" fillId="3" borderId="0" xfId="1" applyNumberFormat="1" applyFont="1" applyFill="1" applyBorder="1" applyAlignment="1">
      <alignment horizontal="left"/>
    </xf>
    <xf numFmtId="1" fontId="1" fillId="3" borderId="5" xfId="1" applyNumberFormat="1" applyFont="1" applyFill="1" applyBorder="1" applyAlignment="1">
      <alignment horizontal="center"/>
    </xf>
    <xf numFmtId="165" fontId="1" fillId="3" borderId="0" xfId="1" applyNumberFormat="1" applyFont="1" applyFill="1" applyAlignment="1">
      <alignment horizontal="center"/>
    </xf>
    <xf numFmtId="0" fontId="2" fillId="6" borderId="0" xfId="1" applyFont="1" applyFill="1" applyBorder="1" applyAlignment="1">
      <alignment horizontal="left"/>
    </xf>
    <xf numFmtId="0" fontId="4" fillId="6" borderId="0" xfId="1" applyFont="1" applyFill="1" applyBorder="1" applyAlignment="1">
      <alignment horizontal="left"/>
    </xf>
    <xf numFmtId="0" fontId="4" fillId="3" borderId="0" xfId="1" applyFont="1" applyFill="1" applyBorder="1" applyAlignment="1">
      <alignment horizontal="left"/>
    </xf>
    <xf numFmtId="1" fontId="1" fillId="3" borderId="0" xfId="1" applyNumberFormat="1" applyFont="1" applyFill="1" applyBorder="1" applyAlignment="1"/>
    <xf numFmtId="3" fontId="1" fillId="3" borderId="0" xfId="1" applyNumberFormat="1" applyFont="1" applyFill="1" applyBorder="1" applyAlignment="1">
      <alignment horizontal="center"/>
    </xf>
    <xf numFmtId="166" fontId="1" fillId="3" borderId="0" xfId="3" applyNumberFormat="1" applyFont="1" applyFill="1" applyBorder="1" applyAlignment="1">
      <alignment horizontal="center"/>
    </xf>
    <xf numFmtId="0" fontId="1" fillId="3" borderId="0" xfId="1" applyFont="1" applyFill="1" applyAlignment="1"/>
    <xf numFmtId="0" fontId="1" fillId="3" borderId="0" xfId="1" applyFont="1" applyFill="1" applyBorder="1" applyAlignment="1"/>
    <xf numFmtId="0" fontId="1" fillId="3" borderId="0" xfId="1" applyFont="1" applyFill="1" applyBorder="1" applyAlignment="1">
      <alignment horizontal="center"/>
    </xf>
    <xf numFmtId="165" fontId="1" fillId="3" borderId="0" xfId="1" applyNumberFormat="1" applyFont="1" applyFill="1" applyBorder="1" applyAlignment="1">
      <alignment horizontal="center"/>
    </xf>
    <xf numFmtId="2" fontId="1" fillId="3" borderId="0" xfId="1" applyNumberFormat="1" applyFont="1" applyFill="1" applyBorder="1" applyAlignment="1">
      <alignment horizontal="center"/>
    </xf>
    <xf numFmtId="1" fontId="1" fillId="0" borderId="0" xfId="1" applyNumberFormat="1" applyFont="1" applyFill="1" applyBorder="1" applyAlignment="1">
      <alignment horizontal="center"/>
    </xf>
    <xf numFmtId="164" fontId="1" fillId="3" borderId="0" xfId="2" applyNumberFormat="1" applyFont="1" applyFill="1" applyBorder="1" applyAlignment="1">
      <alignment horizontal="center"/>
    </xf>
    <xf numFmtId="164" fontId="4" fillId="6" borderId="0" xfId="1" applyNumberFormat="1" applyFont="1" applyFill="1" applyBorder="1" applyAlignment="1">
      <alignment horizontal="left"/>
    </xf>
    <xf numFmtId="164" fontId="2" fillId="2" borderId="2" xfId="1" applyNumberFormat="1" applyFont="1" applyFill="1" applyBorder="1" applyAlignment="1">
      <alignment horizontal="center" vertical="center" wrapText="1"/>
    </xf>
    <xf numFmtId="1" fontId="6" fillId="7" borderId="0" xfId="1" applyNumberFormat="1" applyFont="1" applyFill="1" applyAlignment="1">
      <alignment horizontal="center"/>
    </xf>
    <xf numFmtId="1" fontId="6" fillId="7" borderId="0" xfId="1" applyNumberFormat="1" applyFont="1" applyFill="1" applyAlignment="1">
      <alignment horizontal="left"/>
    </xf>
    <xf numFmtId="3" fontId="6" fillId="7" borderId="0" xfId="1" applyNumberFormat="1" applyFont="1" applyFill="1" applyAlignment="1">
      <alignment horizontal="center"/>
    </xf>
    <xf numFmtId="9" fontId="6" fillId="7" borderId="0" xfId="2" applyFont="1" applyFill="1" applyAlignment="1">
      <alignment horizontal="center"/>
    </xf>
    <xf numFmtId="0" fontId="6" fillId="7" borderId="0" xfId="1" applyFont="1" applyFill="1"/>
    <xf numFmtId="0" fontId="6" fillId="7" borderId="0" xfId="1" applyFont="1" applyFill="1" applyAlignment="1">
      <alignment horizontal="center"/>
    </xf>
    <xf numFmtId="0" fontId="6" fillId="7" borderId="0" xfId="1" applyFont="1" applyFill="1" applyAlignment="1">
      <alignment horizontal="right"/>
    </xf>
    <xf numFmtId="0" fontId="6" fillId="7" borderId="0" xfId="1" applyFont="1" applyFill="1" applyBorder="1"/>
    <xf numFmtId="0" fontId="1" fillId="6" borderId="0" xfId="1" applyFont="1" applyFill="1"/>
    <xf numFmtId="0" fontId="2" fillId="2" borderId="6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1" fontId="1" fillId="3" borderId="0" xfId="1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0" fontId="2" fillId="6" borderId="0" xfId="1" applyFont="1" applyFill="1"/>
    <xf numFmtId="1" fontId="0" fillId="0" borderId="0" xfId="0" applyNumberFormat="1" applyAlignment="1">
      <alignment horizontal="center"/>
    </xf>
    <xf numFmtId="0" fontId="8" fillId="0" borderId="0" xfId="0" applyFont="1" applyAlignment="1">
      <alignment horizontal="center"/>
    </xf>
    <xf numFmtId="166" fontId="0" fillId="4" borderId="0" xfId="3" applyNumberFormat="1" applyFont="1" applyFill="1" applyAlignment="1">
      <alignment horizontal="center"/>
    </xf>
    <xf numFmtId="3" fontId="1" fillId="2" borderId="0" xfId="1" applyNumberFormat="1" applyFont="1" applyFill="1" applyBorder="1" applyAlignment="1">
      <alignment horizontal="left"/>
    </xf>
    <xf numFmtId="1" fontId="3" fillId="2" borderId="0" xfId="2" applyNumberFormat="1" applyFont="1" applyFill="1" applyAlignment="1">
      <alignment horizontal="left"/>
    </xf>
    <xf numFmtId="1" fontId="1" fillId="2" borderId="0" xfId="1" applyNumberFormat="1" applyFont="1" applyFill="1" applyBorder="1" applyAlignment="1">
      <alignment horizontal="left"/>
    </xf>
    <xf numFmtId="1" fontId="1" fillId="3" borderId="0" xfId="2" applyNumberFormat="1" applyFont="1" applyFill="1" applyAlignment="1">
      <alignment horizontal="center"/>
    </xf>
    <xf numFmtId="1" fontId="6" fillId="7" borderId="0" xfId="2" applyNumberFormat="1" applyFont="1" applyFill="1" applyAlignment="1">
      <alignment horizontal="center"/>
    </xf>
    <xf numFmtId="1" fontId="4" fillId="3" borderId="0" xfId="1" applyNumberFormat="1" applyFont="1" applyFill="1" applyBorder="1" applyAlignment="1"/>
    <xf numFmtId="1" fontId="2" fillId="2" borderId="2" xfId="1" applyNumberFormat="1" applyFont="1" applyFill="1" applyBorder="1" applyAlignment="1">
      <alignment horizontal="center" vertical="center" wrapText="1"/>
    </xf>
    <xf numFmtId="1" fontId="2" fillId="3" borderId="0" xfId="1" applyNumberFormat="1" applyFont="1" applyFill="1" applyBorder="1" applyAlignment="1">
      <alignment horizontal="center"/>
    </xf>
    <xf numFmtId="1" fontId="1" fillId="3" borderId="0" xfId="1" applyNumberFormat="1" applyFont="1" applyFill="1"/>
    <xf numFmtId="1" fontId="1" fillId="3" borderId="0" xfId="3" applyNumberFormat="1" applyFont="1" applyFill="1" applyBorder="1" applyAlignment="1">
      <alignment horizontal="center"/>
    </xf>
    <xf numFmtId="1" fontId="1" fillId="3" borderId="0" xfId="2" applyNumberFormat="1" applyFont="1" applyFill="1" applyBorder="1" applyAlignment="1">
      <alignment horizontal="center"/>
    </xf>
    <xf numFmtId="1" fontId="1" fillId="4" borderId="4" xfId="1" applyNumberFormat="1" applyFont="1" applyFill="1" applyBorder="1" applyAlignment="1">
      <alignment horizontal="center"/>
    </xf>
    <xf numFmtId="1" fontId="1" fillId="4" borderId="0" xfId="1" applyNumberFormat="1" applyFont="1" applyFill="1" applyBorder="1" applyAlignment="1">
      <alignment horizontal="center"/>
    </xf>
    <xf numFmtId="164" fontId="1" fillId="4" borderId="0" xfId="2" applyNumberFormat="1" applyFont="1" applyFill="1" applyBorder="1" applyAlignment="1">
      <alignment horizontal="center"/>
    </xf>
    <xf numFmtId="0" fontId="8" fillId="4" borderId="0" xfId="0" applyFont="1" applyFill="1" applyAlignment="1">
      <alignment horizontal="center"/>
    </xf>
    <xf numFmtId="1" fontId="0" fillId="4" borderId="0" xfId="0" applyNumberFormat="1" applyFill="1" applyAlignment="1">
      <alignment horizontal="center"/>
    </xf>
    <xf numFmtId="1" fontId="1" fillId="4" borderId="0" xfId="1" applyNumberFormat="1" applyFont="1" applyFill="1" applyBorder="1" applyAlignment="1"/>
    <xf numFmtId="2" fontId="1" fillId="4" borderId="0" xfId="1" applyNumberFormat="1" applyFont="1" applyFill="1" applyBorder="1" applyAlignment="1">
      <alignment horizontal="center"/>
    </xf>
    <xf numFmtId="1" fontId="1" fillId="4" borderId="5" xfId="1" applyNumberFormat="1" applyFont="1" applyFill="1" applyBorder="1" applyAlignment="1">
      <alignment horizontal="center"/>
    </xf>
    <xf numFmtId="166" fontId="1" fillId="4" borderId="0" xfId="3" applyNumberFormat="1" applyFont="1" applyFill="1" applyBorder="1" applyAlignment="1">
      <alignment horizontal="center"/>
    </xf>
  </cellXfs>
  <cellStyles count="4">
    <cellStyle name="Ezres 2" xfId="3"/>
    <cellStyle name="Normál" xfId="0" builtinId="0"/>
    <cellStyle name="Normál 2" xfId="1"/>
    <cellStyle name="Százalék 2" xfId="2"/>
  </cellStyles>
  <dxfs count="130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FO/TAKO/Licit/LICIT_20200320_biol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ICIT_20200320_biol"/>
    </sheetNames>
    <sheetDataSet>
      <sheetData sheetId="0">
        <row r="2">
          <cell r="A2">
            <v>210581848</v>
          </cell>
          <cell r="B2" t="str">
            <v>BINOCRIT 30000 NE/0,75 ML OLDATOS INJEKCIÓ ELŐRETÖLTÖTT FECSKENDŐBEN</v>
          </cell>
          <cell r="C2" t="str">
            <v>1x0,75ml előretöltött fecskendőben +bizt.tűvédővel</v>
          </cell>
          <cell r="D2" t="str">
            <v>B03XA01</v>
          </cell>
          <cell r="E2" t="str">
            <v>eritropoietin</v>
          </cell>
          <cell r="F2">
            <v>30</v>
          </cell>
          <cell r="G2">
            <v>24829</v>
          </cell>
          <cell r="H2">
            <v>24580</v>
          </cell>
          <cell r="I2">
            <v>1.0028595593862044E-2</v>
          </cell>
          <cell r="J2">
            <v>28257</v>
          </cell>
          <cell r="K2">
            <v>27985</v>
          </cell>
          <cell r="L2">
            <v>941.9</v>
          </cell>
          <cell r="M2">
            <v>932.83333333333303</v>
          </cell>
          <cell r="N2" t="str">
            <v>Sandoz Hungária Kereskedelmi Kft.</v>
          </cell>
        </row>
        <row r="3">
          <cell r="A3">
            <v>210581822</v>
          </cell>
          <cell r="B3" t="str">
            <v>BINOCRIT 40000 NE/1,0 ML OLDATOS INJEKCIÓ ELŐRETÖLTÖTT FECSKENDŐBEN</v>
          </cell>
          <cell r="C3" t="str">
            <v>1x1,0ml előretöltött fecskendőben +bizt.tűvédővel</v>
          </cell>
          <cell r="D3" t="str">
            <v>B03XA01</v>
          </cell>
          <cell r="E3" t="str">
            <v>eritropoietin</v>
          </cell>
          <cell r="F3">
            <v>40</v>
          </cell>
          <cell r="G3">
            <v>33422</v>
          </cell>
          <cell r="H3">
            <v>33089</v>
          </cell>
          <cell r="I3">
            <v>9.9634970977200421E-3</v>
          </cell>
          <cell r="J3">
            <v>37677</v>
          </cell>
          <cell r="K3">
            <v>37312</v>
          </cell>
          <cell r="L3">
            <v>941.92499999999995</v>
          </cell>
          <cell r="M3">
            <v>932.8</v>
          </cell>
          <cell r="N3" t="str">
            <v>Sandoz Hungária Kereskedelmi Kft.</v>
          </cell>
        </row>
        <row r="4">
          <cell r="A4">
            <v>210649573</v>
          </cell>
          <cell r="B4" t="str">
            <v>BINOCRIT 40000 NE/1,0 ML OLDATOS INJEKCIÓ ELŐRETÖLTÖTT FECSKENDŐBEN</v>
          </cell>
          <cell r="C4" t="str">
            <v>4x1,0ml előretöltött fecskendőben +bizt.tűvédővel</v>
          </cell>
          <cell r="D4" t="str">
            <v>B03XA01</v>
          </cell>
          <cell r="E4" t="str">
            <v>eritropoietin</v>
          </cell>
          <cell r="F4">
            <v>160</v>
          </cell>
          <cell r="G4">
            <v>136535</v>
          </cell>
          <cell r="H4">
            <v>135202</v>
          </cell>
          <cell r="I4">
            <v>9.763064415717615E-3</v>
          </cell>
          <cell r="J4">
            <v>150710</v>
          </cell>
          <cell r="K4">
            <v>149248</v>
          </cell>
          <cell r="L4">
            <v>941.9375</v>
          </cell>
          <cell r="M4">
            <v>932.8</v>
          </cell>
          <cell r="N4" t="str">
            <v>Sandoz Hungária Kereskedelmi Kft.</v>
          </cell>
        </row>
        <row r="5">
          <cell r="A5">
            <v>210616017</v>
          </cell>
          <cell r="B5" t="str">
            <v>RETACRIT 40000 NE/1,0 ML OLDATOS INJEKCIÓ ELŐRETÖLTÖTT FECSKENDŐBEN</v>
          </cell>
          <cell r="C5" t="str">
            <v>4x előretöltött fecskendőben</v>
          </cell>
          <cell r="D5" t="str">
            <v>B03XA01</v>
          </cell>
          <cell r="E5" t="str">
            <v>eritropoietin</v>
          </cell>
          <cell r="F5">
            <v>160</v>
          </cell>
          <cell r="G5">
            <v>132224</v>
          </cell>
          <cell r="H5">
            <v>116357</v>
          </cell>
          <cell r="I5">
            <v>0.12000090755082282</v>
          </cell>
          <cell r="J5">
            <v>145984</v>
          </cell>
          <cell r="K5">
            <v>128590</v>
          </cell>
          <cell r="L5">
            <v>912.4</v>
          </cell>
          <cell r="M5">
            <v>803.6875</v>
          </cell>
          <cell r="N5" t="str">
            <v>Pfizer Kft.</v>
          </cell>
        </row>
        <row r="6">
          <cell r="A6">
            <v>210722486</v>
          </cell>
          <cell r="B6" t="str">
            <v>ACCOFIL 30 MILLIÓ E/0,5 ML OLDATOS INJEKCIÓ VAGY INFÚZIÓ ELŐRETÖLTÖTT FECSKENDŐBEN</v>
          </cell>
          <cell r="C6" t="str">
            <v>5x0,5ml előretöltött fecskendőben védőhüvellyel</v>
          </cell>
          <cell r="D6" t="str">
            <v>L03AA02</v>
          </cell>
          <cell r="E6" t="str">
            <v>filgrastim</v>
          </cell>
          <cell r="F6">
            <v>4.28571428571429</v>
          </cell>
          <cell r="G6">
            <v>16870</v>
          </cell>
          <cell r="H6">
            <v>15858</v>
          </cell>
          <cell r="I6">
            <v>5.9988144635447549E-2</v>
          </cell>
          <cell r="J6">
            <v>19532</v>
          </cell>
          <cell r="K6">
            <v>18423</v>
          </cell>
          <cell r="L6">
            <v>4557.4666666666699</v>
          </cell>
          <cell r="M6">
            <v>4298.7</v>
          </cell>
          <cell r="N6" t="str">
            <v>Pharmacenter Hungary Kft</v>
          </cell>
        </row>
        <row r="7">
          <cell r="A7">
            <v>210722541</v>
          </cell>
          <cell r="B7" t="str">
            <v>ACCOFIL 48 MILLIÓ E/0,5 ML OLDATOS INJEKCIÓ VAGY INFÚZIÓ ELŐRETÖLTÖTT FECSKENDŐBEN</v>
          </cell>
          <cell r="C7" t="str">
            <v>5x0,5ml előretöltött fecskendőben védőhüvellyel</v>
          </cell>
          <cell r="D7" t="str">
            <v>L03AA02</v>
          </cell>
          <cell r="E7" t="str">
            <v>filgrastim</v>
          </cell>
          <cell r="F7">
            <v>6.8571428571428603</v>
          </cell>
          <cell r="G7">
            <v>27560</v>
          </cell>
          <cell r="H7">
            <v>25906</v>
          </cell>
          <cell r="I7">
            <v>6.0014513788098744E-2</v>
          </cell>
          <cell r="J7">
            <v>31251</v>
          </cell>
          <cell r="K7">
            <v>29438</v>
          </cell>
          <cell r="L7">
            <v>4557.4375</v>
          </cell>
          <cell r="M7">
            <v>4293.0416666666697</v>
          </cell>
          <cell r="N7" t="str">
            <v>Pharmacenter Hungary Kft</v>
          </cell>
        </row>
        <row r="8">
          <cell r="A8">
            <v>210510855</v>
          </cell>
          <cell r="B8" t="str">
            <v>NIVESTIM 30 MILLIÓ EGYSÉG (300 MIKROGRAMM/0,5 ML) OLDATOS INJEKCIÓ/INFÚZIÓ</v>
          </cell>
          <cell r="C8" t="str">
            <v>5x0,5ml előretöltött fecskendőben</v>
          </cell>
          <cell r="D8" t="str">
            <v>L03AA02</v>
          </cell>
          <cell r="E8" t="str">
            <v>filgrastim</v>
          </cell>
          <cell r="F8">
            <v>4.28571428571429</v>
          </cell>
          <cell r="G8">
            <v>17630</v>
          </cell>
          <cell r="H8">
            <v>14278</v>
          </cell>
          <cell r="I8">
            <v>0.19013045944412932</v>
          </cell>
          <cell r="J8">
            <v>20366</v>
          </cell>
          <cell r="K8">
            <v>16691</v>
          </cell>
          <cell r="L8">
            <v>4752.0666666666702</v>
          </cell>
          <cell r="M8">
            <v>3894.5666666666698</v>
          </cell>
          <cell r="N8" t="str">
            <v>Pfizer Kft.</v>
          </cell>
        </row>
        <row r="9">
          <cell r="A9">
            <v>210510863</v>
          </cell>
          <cell r="B9" t="str">
            <v>NIVESTIM 48 MILLIÓ EGYSÉG (480 MIKROGRAMM/0,5 ML) OLDATOS INJEKCIÓ/INFÚZIÓ</v>
          </cell>
          <cell r="C9" t="str">
            <v>5x0,5ml előretöltött fecskendőben</v>
          </cell>
          <cell r="D9" t="str">
            <v>L03AA02</v>
          </cell>
          <cell r="E9" t="str">
            <v>filgrastim</v>
          </cell>
          <cell r="F9">
            <v>6.8571428571428603</v>
          </cell>
          <cell r="G9">
            <v>28799</v>
          </cell>
          <cell r="H9">
            <v>23154</v>
          </cell>
          <cell r="I9">
            <v>0.19601375047744718</v>
          </cell>
          <cell r="J9">
            <v>32609</v>
          </cell>
          <cell r="K9">
            <v>26421</v>
          </cell>
          <cell r="L9">
            <v>4755.4791666666697</v>
          </cell>
          <cell r="M9">
            <v>3853.0625</v>
          </cell>
          <cell r="N9" t="str">
            <v>Pfizer Kft.</v>
          </cell>
        </row>
        <row r="10">
          <cell r="A10">
            <v>210349741</v>
          </cell>
          <cell r="B10" t="str">
            <v>RATIOGRASTIM 30 MILLIÓ NE/0,5 ML OLDATOS INJEKCIÓ VAGY INFÚZIÓ</v>
          </cell>
          <cell r="C10" t="str">
            <v>5x0,5ml előretöltött fecskendőben</v>
          </cell>
          <cell r="D10" t="str">
            <v>L03AA02</v>
          </cell>
          <cell r="E10" t="str">
            <v>filgrastim</v>
          </cell>
          <cell r="F10">
            <v>4.28571428571429</v>
          </cell>
          <cell r="G10">
            <v>17789</v>
          </cell>
          <cell r="H10">
            <v>17417</v>
          </cell>
          <cell r="I10">
            <v>2.0911799426611921E-2</v>
          </cell>
          <cell r="J10">
            <v>20540</v>
          </cell>
          <cell r="K10">
            <v>20132</v>
          </cell>
          <cell r="L10">
            <v>4792.6666666666697</v>
          </cell>
          <cell r="M10">
            <v>4697.4666666666699</v>
          </cell>
          <cell r="N10" t="str">
            <v>TEVA Gyógyszergyár Zártkörűen Működő Részvénytársaság</v>
          </cell>
        </row>
        <row r="11">
          <cell r="A11">
            <v>210400458</v>
          </cell>
          <cell r="B11" t="str">
            <v>RATIOGRASTIM 30 MILLIÓ NE/0,5 ML OLDATOS INJEKCIÓ VAGY INFÚZIÓ</v>
          </cell>
          <cell r="C11" t="str">
            <v>5x0,5ml előretöltött fecskendőben biztonsági védőeszközzel</v>
          </cell>
          <cell r="D11" t="str">
            <v>L03AA02</v>
          </cell>
          <cell r="E11" t="str">
            <v>filgrastim</v>
          </cell>
          <cell r="F11">
            <v>4.28571428571429</v>
          </cell>
          <cell r="G11">
            <v>17789</v>
          </cell>
          <cell r="H11">
            <v>17417</v>
          </cell>
          <cell r="I11">
            <v>2.0911799426611921E-2</v>
          </cell>
          <cell r="J11">
            <v>20540</v>
          </cell>
          <cell r="K11">
            <v>20132</v>
          </cell>
          <cell r="L11">
            <v>4792.6666666666697</v>
          </cell>
          <cell r="M11">
            <v>4697.4666666666699</v>
          </cell>
          <cell r="N11" t="str">
            <v>TEVA Gyógyszergyár Zártkörűen Működő Részvénytársaság</v>
          </cell>
        </row>
        <row r="12">
          <cell r="A12">
            <v>210375996</v>
          </cell>
          <cell r="B12" t="str">
            <v>ZARZIO 30 MILLIÓ E/0,5 ML OLDATOS INJEKCIÓ VAGY INFÚZIÓ ELŐRETÖLTÖTT FECSKENDŐBEN</v>
          </cell>
          <cell r="C12" t="str">
            <v>5x0,5ml előretöltött fecskendőben</v>
          </cell>
          <cell r="D12" t="str">
            <v>L03AA02</v>
          </cell>
          <cell r="E12" t="str">
            <v>filgrastim</v>
          </cell>
          <cell r="F12">
            <v>4.28571428571429</v>
          </cell>
          <cell r="G12">
            <v>17552</v>
          </cell>
          <cell r="H12">
            <v>16869</v>
          </cell>
          <cell r="I12">
            <v>3.891294439380133E-2</v>
          </cell>
          <cell r="J12">
            <v>20280</v>
          </cell>
          <cell r="K12">
            <v>19531</v>
          </cell>
          <cell r="L12">
            <v>4732</v>
          </cell>
          <cell r="M12">
            <v>4557.2333333333299</v>
          </cell>
          <cell r="N12" t="str">
            <v>Sandoz Hungária Kereskedelmi Kft.</v>
          </cell>
        </row>
        <row r="13">
          <cell r="A13">
            <v>210376031</v>
          </cell>
          <cell r="B13" t="str">
            <v>ZARZIO 48 MILLIÓ E/0,5 ML OLDATOS INJEKCIÓ VAGY INFÚZIÓ ELŐRETÖLTÖTT FECSKENDŐBEN</v>
          </cell>
          <cell r="C13" t="str">
            <v>5x0,5ml előretöltött fecskendőben</v>
          </cell>
          <cell r="D13" t="str">
            <v>L03AA02</v>
          </cell>
          <cell r="E13" t="str">
            <v>filgrastim</v>
          </cell>
          <cell r="F13">
            <v>6.8571428571428603</v>
          </cell>
          <cell r="G13">
            <v>28652</v>
          </cell>
          <cell r="H13">
            <v>27559</v>
          </cell>
          <cell r="I13">
            <v>3.8147424263576757E-2</v>
          </cell>
          <cell r="J13">
            <v>32448</v>
          </cell>
          <cell r="K13">
            <v>31250</v>
          </cell>
          <cell r="L13">
            <v>4732</v>
          </cell>
          <cell r="M13">
            <v>4557.2916666666697</v>
          </cell>
          <cell r="N13" t="str">
            <v>Sandoz Hungária Kereskedelmi Kft.</v>
          </cell>
        </row>
        <row r="14">
          <cell r="A14">
            <v>210864644</v>
          </cell>
          <cell r="B14" t="str">
            <v>GRASUSTEK 6 MG OLDATOS INJEKCIÓ ELŐRETÖLTÖTT FECSKENDŐBEN</v>
          </cell>
          <cell r="C14" t="str">
            <v>1x0,6ml előretöltött fecskendőben</v>
          </cell>
          <cell r="D14" t="str">
            <v>L03AA13</v>
          </cell>
          <cell r="E14" t="str">
            <v>pegfilgastrim</v>
          </cell>
          <cell r="F14">
            <v>20</v>
          </cell>
          <cell r="G14">
            <v>159000</v>
          </cell>
          <cell r="H14">
            <v>120045</v>
          </cell>
          <cell r="I14">
            <v>0.245</v>
          </cell>
          <cell r="J14">
            <v>175335</v>
          </cell>
          <cell r="K14">
            <v>132633</v>
          </cell>
          <cell r="L14">
            <v>8766.75</v>
          </cell>
          <cell r="M14">
            <v>6631.65</v>
          </cell>
          <cell r="N14" t="str">
            <v>Aramis Pharma Kft.</v>
          </cell>
        </row>
        <row r="15">
          <cell r="A15">
            <v>210185260</v>
          </cell>
          <cell r="B15" t="str">
            <v>NEULASTA 6 MG OLDATOS INJEKCIÓ</v>
          </cell>
          <cell r="C15" t="str">
            <v>1x előretöltött fecskendőben (buborékfólia nélkül)</v>
          </cell>
          <cell r="D15" t="str">
            <v>L03AA13</v>
          </cell>
          <cell r="E15" t="str">
            <v>pegfilgastrim</v>
          </cell>
          <cell r="F15">
            <v>20</v>
          </cell>
          <cell r="G15">
            <v>280482</v>
          </cell>
          <cell r="H15">
            <v>133364</v>
          </cell>
          <cell r="I15">
            <v>0.52451850742650152</v>
          </cell>
          <cell r="J15">
            <v>308504</v>
          </cell>
          <cell r="K15">
            <v>147233</v>
          </cell>
          <cell r="L15">
            <v>15425.2</v>
          </cell>
          <cell r="M15">
            <v>7361.65</v>
          </cell>
          <cell r="N15" t="str">
            <v>Amgen Gyógyszerkereskedelmi Kft.</v>
          </cell>
        </row>
        <row r="16">
          <cell r="A16">
            <v>210444800</v>
          </cell>
          <cell r="B16" t="str">
            <v>NEULASTA 6 MG OLDATOS INJEKCIÓ</v>
          </cell>
          <cell r="C16" t="str">
            <v>1x előretöltött fecskendőben tűvédővel</v>
          </cell>
          <cell r="D16" t="str">
            <v>L03AA13</v>
          </cell>
          <cell r="E16" t="str">
            <v>pegfilgastrim</v>
          </cell>
          <cell r="F16">
            <v>20</v>
          </cell>
          <cell r="G16">
            <v>280482</v>
          </cell>
          <cell r="H16">
            <v>133364</v>
          </cell>
          <cell r="I16">
            <v>0.52451850742650152</v>
          </cell>
          <cell r="J16">
            <v>308504</v>
          </cell>
          <cell r="K16">
            <v>147233</v>
          </cell>
          <cell r="L16">
            <v>15425.2</v>
          </cell>
          <cell r="M16">
            <v>7361.65</v>
          </cell>
          <cell r="N16" t="str">
            <v>Amgen Gyógyszerkereskedelmi Kft.</v>
          </cell>
        </row>
        <row r="17">
          <cell r="A17">
            <v>210848787</v>
          </cell>
          <cell r="B17" t="str">
            <v>PELGRAZ 6 MG OLDATOS INJEKCIÓ ELŐRETÖLTÖTT FECSKENDŐBEN</v>
          </cell>
          <cell r="C17" t="str">
            <v>1x előretöltött fecskendőben (tűvédővel)+1 db alkoholos vattapamacs</v>
          </cell>
          <cell r="D17" t="str">
            <v>L03AA13</v>
          </cell>
          <cell r="E17" t="str">
            <v>pegfilgastrim</v>
          </cell>
          <cell r="F17">
            <v>20</v>
          </cell>
          <cell r="G17">
            <v>196337</v>
          </cell>
          <cell r="H17">
            <v>137436</v>
          </cell>
          <cell r="I17">
            <v>0.29999949067165133</v>
          </cell>
          <cell r="J17">
            <v>216264</v>
          </cell>
          <cell r="K17">
            <v>151697</v>
          </cell>
          <cell r="L17">
            <v>10813.2</v>
          </cell>
          <cell r="M17">
            <v>7584.85</v>
          </cell>
          <cell r="N17" t="str">
            <v>Pharmacenter Hungary Kft</v>
          </cell>
        </row>
        <row r="18">
          <cell r="A18">
            <v>210851293</v>
          </cell>
          <cell r="B18" t="str">
            <v>PELMEG 6 MG OLDATOS INJEKCIÓ ELŐRETÖLTÖTT FECSKENDŐBEN</v>
          </cell>
          <cell r="C18" t="str">
            <v>1x0,6ml előretöltött fecskendőben</v>
          </cell>
          <cell r="D18" t="str">
            <v>L03AA13</v>
          </cell>
          <cell r="E18" t="str">
            <v>pegfilgastrim</v>
          </cell>
          <cell r="F18">
            <v>20</v>
          </cell>
          <cell r="G18">
            <v>159032</v>
          </cell>
          <cell r="H18">
            <v>121125</v>
          </cell>
          <cell r="I18">
            <v>0.23836083303989131</v>
          </cell>
          <cell r="J18">
            <v>175370</v>
          </cell>
          <cell r="K18">
            <v>133817</v>
          </cell>
          <cell r="L18">
            <v>8768.5</v>
          </cell>
          <cell r="M18">
            <v>6690.85</v>
          </cell>
          <cell r="N18" t="str">
            <v>EGIS Gyógyszergyár Zrt.</v>
          </cell>
        </row>
        <row r="19">
          <cell r="A19">
            <v>210850289</v>
          </cell>
          <cell r="B19" t="str">
            <v>ZIEXTENZO 6 MG OLDATOS INJEKCIÓ ELŐRETÖLTÖTT FECSKENDŐBEN</v>
          </cell>
          <cell r="C19" t="str">
            <v>1x0,6ml előretöltött fecskendőben</v>
          </cell>
          <cell r="D19" t="str">
            <v>L03AA13</v>
          </cell>
          <cell r="E19" t="str">
            <v>pegfilgastrim</v>
          </cell>
          <cell r="F19">
            <v>20</v>
          </cell>
          <cell r="G19">
            <v>176703</v>
          </cell>
          <cell r="H19">
            <v>142121</v>
          </cell>
          <cell r="I19">
            <v>0.19570692065216777</v>
          </cell>
          <cell r="J19">
            <v>194741</v>
          </cell>
          <cell r="K19">
            <v>156832</v>
          </cell>
          <cell r="L19">
            <v>9737.0499999999993</v>
          </cell>
          <cell r="M19">
            <v>7841.6</v>
          </cell>
          <cell r="N19" t="str">
            <v>Sandoz Hungária Kereskedelmi Kft.</v>
          </cell>
        </row>
        <row r="20">
          <cell r="A20">
            <v>210669696</v>
          </cell>
          <cell r="B20" t="str">
            <v>LONQUEX 6 MG OLDATOS INJEKCIÓ</v>
          </cell>
          <cell r="C20" t="str">
            <v>1x előretöltött fecskendőben biztonsági tűvédővel</v>
          </cell>
          <cell r="D20" t="str">
            <v>L03AA14</v>
          </cell>
          <cell r="E20" t="str">
            <v>lipefilgrasztim</v>
          </cell>
          <cell r="F20">
            <v>20</v>
          </cell>
          <cell r="G20">
            <v>234847</v>
          </cell>
          <cell r="H20">
            <v>167149</v>
          </cell>
          <cell r="I20">
            <v>0.28826427418702394</v>
          </cell>
          <cell r="J20">
            <v>258479</v>
          </cell>
          <cell r="K20">
            <v>184269</v>
          </cell>
          <cell r="L20">
            <v>12923.95</v>
          </cell>
          <cell r="M20">
            <v>9213.4500000000007</v>
          </cell>
          <cell r="N20" t="str">
            <v>TEVA Gyógyszergyár Zártkörűen Működő Részvénytársaság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>
    <pageSetUpPr fitToPage="1"/>
  </sheetPr>
  <dimension ref="A1:DL49"/>
  <sheetViews>
    <sheetView tabSelected="1" topLeftCell="A9" zoomScale="80" zoomScaleNormal="80" workbookViewId="0">
      <selection activeCell="G28" sqref="G28:G52"/>
    </sheetView>
  </sheetViews>
  <sheetFormatPr defaultRowHeight="12.75"/>
  <cols>
    <col min="1" max="1" width="14" style="15" customWidth="1"/>
    <col min="2" max="2" width="28.140625" style="15" bestFit="1" customWidth="1"/>
    <col min="3" max="3" width="13.140625" style="15" bestFit="1" customWidth="1"/>
    <col min="4" max="4" width="11.28515625" style="15" customWidth="1"/>
    <col min="5" max="6" width="14.85546875" style="16" bestFit="1" customWidth="1"/>
    <col min="7" max="7" width="19.85546875" style="16" customWidth="1"/>
    <col min="8" max="8" width="12.85546875" style="16" customWidth="1"/>
    <col min="9" max="9" width="12.28515625" style="81" customWidth="1"/>
    <col min="10" max="10" width="22.28515625" style="81" customWidth="1"/>
    <col min="11" max="11" width="13.5703125" style="15" customWidth="1"/>
    <col min="12" max="12" width="15.5703125" style="15" customWidth="1"/>
    <col min="13" max="13" width="12" style="15" customWidth="1"/>
    <col min="14" max="14" width="48.85546875" style="15" customWidth="1"/>
    <col min="15" max="15" width="56" style="15" bestFit="1" customWidth="1"/>
    <col min="16" max="16" width="16.7109375" style="15" customWidth="1"/>
    <col min="17" max="17" width="13.140625" style="15" customWidth="1"/>
    <col min="18" max="18" width="13.7109375" style="15" bestFit="1" customWidth="1"/>
    <col min="19" max="19" width="16.7109375" style="15" customWidth="1"/>
    <col min="20" max="20" width="12.5703125" style="15" customWidth="1"/>
    <col min="21" max="21" width="11.7109375" style="15" bestFit="1" customWidth="1"/>
    <col min="22" max="22" width="13.42578125" style="15" bestFit="1" customWidth="1"/>
    <col min="23" max="23" width="13.42578125" style="15" customWidth="1"/>
    <col min="24" max="24" width="12.7109375" style="17" customWidth="1"/>
    <col min="25" max="25" width="32.7109375" style="15" bestFit="1" customWidth="1"/>
    <col min="26" max="26" width="12.28515625" style="6" bestFit="1" customWidth="1"/>
    <col min="27" max="27" width="14.140625" style="6" bestFit="1" customWidth="1"/>
    <col min="28" max="28" width="12.5703125" style="6" bestFit="1" customWidth="1"/>
    <col min="29" max="29" width="15.5703125" style="6" bestFit="1" customWidth="1"/>
    <col min="30" max="30" width="5.5703125" style="6" bestFit="1" customWidth="1"/>
    <col min="31" max="31" width="15.140625" style="6" bestFit="1" customWidth="1"/>
    <col min="32" max="32" width="13.7109375" style="6" bestFit="1" customWidth="1"/>
    <col min="33" max="33" width="10.85546875" style="6" bestFit="1" customWidth="1"/>
    <col min="34" max="34" width="12.42578125" style="6" bestFit="1" customWidth="1"/>
    <col min="35" max="36" width="10.7109375" style="6" bestFit="1" customWidth="1"/>
    <col min="37" max="37" width="10.5703125" style="6" bestFit="1" customWidth="1"/>
    <col min="38" max="38" width="9" style="6" bestFit="1" customWidth="1"/>
    <col min="39" max="39" width="10" style="6" bestFit="1" customWidth="1"/>
    <col min="40" max="44" width="10.42578125" style="6" bestFit="1" customWidth="1"/>
    <col min="45" max="45" width="12.42578125" style="6" bestFit="1" customWidth="1"/>
    <col min="46" max="46" width="12.5703125" style="6" bestFit="1" customWidth="1"/>
    <col min="47" max="47" width="11.5703125" style="6" bestFit="1" customWidth="1"/>
    <col min="48" max="49" width="13.5703125" style="6" bestFit="1" customWidth="1"/>
    <col min="50" max="50" width="17" style="6" bestFit="1" customWidth="1"/>
    <col min="51" max="52" width="10" style="6" bestFit="1" customWidth="1"/>
    <col min="53" max="53" width="15.85546875" style="6" bestFit="1" customWidth="1"/>
    <col min="54" max="54" width="9.140625" style="6"/>
    <col min="55" max="55" width="15.28515625" style="6" bestFit="1" customWidth="1"/>
    <col min="56" max="56" width="17.5703125" style="6" bestFit="1" customWidth="1"/>
    <col min="57" max="57" width="18.7109375" style="6" bestFit="1" customWidth="1"/>
    <col min="58" max="58" width="12.140625" style="6" bestFit="1" customWidth="1"/>
    <col min="59" max="59" width="15.42578125" style="6" bestFit="1" customWidth="1"/>
    <col min="60" max="60" width="11.140625" style="6" bestFit="1" customWidth="1"/>
    <col min="61" max="62" width="13.140625" style="6" bestFit="1" customWidth="1"/>
    <col min="63" max="63" width="16.5703125" style="6" bestFit="1" customWidth="1"/>
    <col min="64" max="65" width="11" style="6" bestFit="1" customWidth="1"/>
    <col min="66" max="66" width="15.42578125" style="6" bestFit="1" customWidth="1"/>
    <col min="67" max="67" width="12" style="6" bestFit="1" customWidth="1"/>
    <col min="68" max="68" width="17.28515625" style="6" bestFit="1" customWidth="1"/>
    <col min="69" max="69" width="11.7109375" style="6" bestFit="1" customWidth="1"/>
    <col min="70" max="70" width="15" style="6" bestFit="1" customWidth="1"/>
    <col min="71" max="71" width="13.140625" style="6" bestFit="1" customWidth="1"/>
    <col min="72" max="73" width="15" style="6" bestFit="1" customWidth="1"/>
    <col min="74" max="74" width="18.5703125" style="6" bestFit="1" customWidth="1"/>
    <col min="75" max="76" width="14.5703125" style="6" bestFit="1" customWidth="1"/>
    <col min="77" max="77" width="17.42578125" style="6" bestFit="1" customWidth="1"/>
    <col min="78" max="78" width="12" style="6" bestFit="1" customWidth="1"/>
    <col min="79" max="79" width="19.140625" style="6" bestFit="1" customWidth="1"/>
    <col min="80" max="80" width="13.7109375" style="6" bestFit="1" customWidth="1"/>
    <col min="81" max="81" width="16.85546875" style="6" bestFit="1" customWidth="1"/>
    <col min="82" max="82" width="17.28515625" style="6" bestFit="1" customWidth="1"/>
    <col min="83" max="83" width="14.28515625" style="6" bestFit="1" customWidth="1"/>
    <col min="84" max="84" width="8.140625" style="6" bestFit="1" customWidth="1"/>
    <col min="85" max="85" width="8.7109375" style="6" bestFit="1" customWidth="1"/>
    <col min="86" max="86" width="10.28515625" style="6" bestFit="1" customWidth="1"/>
    <col min="87" max="87" width="31.7109375" style="6" bestFit="1" customWidth="1"/>
    <col min="88" max="88" width="16.140625" style="6" bestFit="1" customWidth="1"/>
    <col min="89" max="89" width="34.85546875" style="6" bestFit="1" customWidth="1"/>
    <col min="90" max="90" width="16.85546875" style="6" bestFit="1" customWidth="1"/>
    <col min="91" max="91" width="12.42578125" style="6" bestFit="1" customWidth="1"/>
    <col min="92" max="92" width="11.42578125" style="6" bestFit="1" customWidth="1"/>
    <col min="93" max="93" width="18.5703125" style="6" bestFit="1" customWidth="1"/>
    <col min="94" max="94" width="11.28515625" style="6" bestFit="1" customWidth="1"/>
    <col min="95" max="95" width="16.7109375" style="6" bestFit="1" customWidth="1"/>
    <col min="96" max="96" width="10.42578125" style="6" bestFit="1" customWidth="1"/>
    <col min="97" max="16384" width="9.140625" style="6"/>
  </cols>
  <sheetData>
    <row r="1" spans="1:25">
      <c r="A1" s="1" t="s">
        <v>0</v>
      </c>
      <c r="B1" s="2" t="s">
        <v>1</v>
      </c>
      <c r="C1" s="73" t="s">
        <v>2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3"/>
      <c r="T1" s="4"/>
      <c r="U1" s="4"/>
      <c r="V1" s="4"/>
      <c r="W1" s="4"/>
      <c r="X1" s="5"/>
      <c r="Y1" s="4"/>
    </row>
    <row r="2" spans="1:25">
      <c r="A2" s="7"/>
      <c r="B2" s="2" t="s">
        <v>3</v>
      </c>
      <c r="C2" s="73" t="s">
        <v>4</v>
      </c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3"/>
      <c r="T2" s="4"/>
      <c r="U2" s="4"/>
      <c r="V2" s="4"/>
      <c r="W2" s="4"/>
      <c r="X2" s="5"/>
      <c r="Y2" s="4"/>
    </row>
    <row r="3" spans="1:25">
      <c r="A3" s="7"/>
      <c r="B3" s="2" t="s">
        <v>5</v>
      </c>
      <c r="C3" s="73" t="s">
        <v>6</v>
      </c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3"/>
      <c r="T3" s="4"/>
      <c r="U3" s="4"/>
      <c r="V3" s="4"/>
      <c r="W3" s="4"/>
      <c r="X3" s="5"/>
      <c r="Y3" s="4"/>
    </row>
    <row r="4" spans="1:25">
      <c r="A4" s="7"/>
      <c r="B4" s="2" t="s">
        <v>7</v>
      </c>
      <c r="C4" s="73" t="s">
        <v>8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3"/>
      <c r="T4" s="4"/>
      <c r="U4" s="4"/>
      <c r="V4" s="4"/>
      <c r="W4" s="4"/>
      <c r="X4" s="5"/>
      <c r="Y4" s="4"/>
    </row>
    <row r="5" spans="1:25">
      <c r="A5" s="1" t="s">
        <v>9</v>
      </c>
      <c r="B5" s="8" t="s">
        <v>10</v>
      </c>
      <c r="C5" s="9"/>
      <c r="D5" s="10"/>
      <c r="E5" s="10"/>
      <c r="F5" s="10"/>
      <c r="G5" s="10"/>
      <c r="H5" s="10"/>
      <c r="I5" s="74"/>
      <c r="J5" s="75"/>
      <c r="K5" s="10"/>
      <c r="L5" s="10"/>
      <c r="M5" s="10"/>
      <c r="N5" s="10"/>
      <c r="O5" s="10"/>
      <c r="P5" s="10"/>
      <c r="Q5" s="10"/>
      <c r="R5" s="10"/>
      <c r="S5" s="3"/>
      <c r="T5" s="4"/>
      <c r="U5" s="4"/>
      <c r="V5" s="4"/>
      <c r="W5" s="4"/>
      <c r="X5" s="5"/>
      <c r="Y5" s="4"/>
    </row>
    <row r="6" spans="1:25">
      <c r="A6" s="11"/>
      <c r="B6" s="12" t="s">
        <v>11</v>
      </c>
      <c r="C6" s="13"/>
      <c r="D6" s="14"/>
      <c r="E6" s="14"/>
      <c r="F6" s="14"/>
      <c r="G6" s="14"/>
      <c r="H6" s="14"/>
      <c r="I6" s="76"/>
      <c r="J6" s="76"/>
      <c r="K6" s="14"/>
      <c r="M6" s="14"/>
      <c r="N6" s="14"/>
      <c r="O6" s="14"/>
      <c r="P6" s="16"/>
      <c r="S6" s="11"/>
    </row>
    <row r="7" spans="1:25" s="63" customFormat="1">
      <c r="A7" s="56"/>
      <c r="B7" s="57"/>
      <c r="C7" s="58"/>
      <c r="D7" s="59"/>
      <c r="E7" s="59"/>
      <c r="F7" s="59"/>
      <c r="G7" s="59"/>
      <c r="H7" s="59"/>
      <c r="I7" s="77"/>
      <c r="J7" s="77"/>
      <c r="K7" s="59"/>
      <c r="L7" s="60"/>
      <c r="M7" s="59"/>
      <c r="N7" s="59"/>
      <c r="O7" s="59"/>
      <c r="P7" s="61"/>
      <c r="Q7" s="60"/>
      <c r="R7" s="60"/>
      <c r="S7" s="56"/>
      <c r="T7" s="60"/>
      <c r="U7" s="60"/>
      <c r="V7" s="60"/>
      <c r="W7" s="60"/>
      <c r="X7" s="62"/>
      <c r="Y7" s="60"/>
    </row>
    <row r="8" spans="1:25" ht="13.5" thickBot="1">
      <c r="A8" s="19" t="s">
        <v>125</v>
      </c>
      <c r="B8" s="69"/>
      <c r="C8" s="69"/>
      <c r="D8" s="20"/>
      <c r="E8" s="21"/>
      <c r="F8" s="21"/>
      <c r="G8" s="21"/>
      <c r="H8" s="21"/>
      <c r="I8" s="78"/>
      <c r="J8" s="78"/>
      <c r="K8" s="20"/>
      <c r="L8" s="20"/>
      <c r="M8" s="20"/>
      <c r="N8" s="20"/>
      <c r="O8" s="20"/>
      <c r="P8" s="20"/>
      <c r="Q8" s="20"/>
      <c r="R8" s="20"/>
      <c r="S8" s="11"/>
    </row>
    <row r="9" spans="1:25" ht="51.75" customHeight="1">
      <c r="A9" s="22" t="s">
        <v>3</v>
      </c>
      <c r="B9" s="23" t="s">
        <v>12</v>
      </c>
      <c r="C9" s="23" t="s">
        <v>5</v>
      </c>
      <c r="D9" s="23" t="s">
        <v>7</v>
      </c>
      <c r="E9" s="23" t="s">
        <v>13</v>
      </c>
      <c r="F9" s="23" t="s">
        <v>14</v>
      </c>
      <c r="G9" s="24" t="s">
        <v>15</v>
      </c>
      <c r="H9" s="23" t="s">
        <v>16</v>
      </c>
      <c r="I9" s="79" t="s">
        <v>17</v>
      </c>
      <c r="J9" s="79" t="s">
        <v>18</v>
      </c>
      <c r="K9" s="23" t="s">
        <v>19</v>
      </c>
      <c r="L9" s="23" t="s">
        <v>20</v>
      </c>
      <c r="M9" s="23" t="s">
        <v>21</v>
      </c>
      <c r="N9" s="23" t="s">
        <v>22</v>
      </c>
      <c r="O9" s="23" t="s">
        <v>23</v>
      </c>
      <c r="P9" s="23" t="s">
        <v>1</v>
      </c>
      <c r="Q9" s="25" t="s">
        <v>24</v>
      </c>
      <c r="R9" s="25" t="s">
        <v>25</v>
      </c>
      <c r="S9" s="25" t="s">
        <v>26</v>
      </c>
      <c r="T9" s="26" t="s">
        <v>27</v>
      </c>
      <c r="U9" s="25" t="s">
        <v>28</v>
      </c>
      <c r="V9" s="26" t="s">
        <v>29</v>
      </c>
      <c r="W9" s="26"/>
      <c r="X9" s="25" t="s">
        <v>30</v>
      </c>
      <c r="Y9" s="27" t="s">
        <v>31</v>
      </c>
    </row>
    <row r="10" spans="1:25">
      <c r="A10" s="28"/>
      <c r="B10" s="29"/>
      <c r="C10" s="29"/>
      <c r="D10" s="30"/>
      <c r="E10" s="31"/>
      <c r="F10" s="31"/>
      <c r="G10" s="31"/>
      <c r="H10" s="29"/>
      <c r="I10" s="80"/>
      <c r="J10" s="80"/>
      <c r="K10" s="29"/>
      <c r="L10" s="29"/>
      <c r="M10" s="29"/>
      <c r="N10" s="32"/>
      <c r="O10" s="32"/>
      <c r="P10" s="29"/>
      <c r="Q10" s="32"/>
      <c r="R10" s="32"/>
      <c r="S10" s="32"/>
      <c r="T10" s="33"/>
      <c r="U10" s="32"/>
      <c r="V10" s="33"/>
      <c r="W10" s="33"/>
      <c r="X10" s="32"/>
      <c r="Y10" s="34"/>
    </row>
    <row r="11" spans="1:25" ht="15">
      <c r="A11" s="35">
        <f t="shared" ref="A11:A20" si="0">T11*P11</f>
        <v>8</v>
      </c>
      <c r="B11" s="36" t="s">
        <v>32</v>
      </c>
      <c r="C11" s="36">
        <f t="shared" ref="C11:C20" si="1">F11/A11</f>
        <v>3302.625</v>
      </c>
      <c r="D11" s="53">
        <f t="shared" ref="D11:D20" si="2">C11/C$11</f>
        <v>1</v>
      </c>
      <c r="E11" s="71">
        <f>VLOOKUP(M11,[1]LICIT_20200320_biol!A$2:N$20,8,0)</f>
        <v>23154</v>
      </c>
      <c r="F11" s="71">
        <f>VLOOKUP(M11,[1]LICIT_20200320_biol!A$2:N$20,11,0)</f>
        <v>26421</v>
      </c>
      <c r="G11" s="36"/>
      <c r="H11" s="36">
        <f>IF(A11*30&gt;300,A11*30,300)</f>
        <v>300</v>
      </c>
      <c r="I11" s="36">
        <f t="shared" ref="I11:I20" si="3">F11-H11</f>
        <v>26121</v>
      </c>
      <c r="J11" s="36"/>
      <c r="K11" s="36" t="str">
        <f t="shared" ref="K11:K20" si="4">IF(D11&lt;1.5,"",1.5*$C$11*A11)</f>
        <v/>
      </c>
      <c r="L11" s="36"/>
      <c r="M11" s="36">
        <v>210510863</v>
      </c>
      <c r="N11" s="38" t="s">
        <v>43</v>
      </c>
      <c r="O11" s="36" t="s">
        <v>44</v>
      </c>
      <c r="P11" s="50">
        <v>1.6</v>
      </c>
      <c r="Q11" s="36" t="s">
        <v>35</v>
      </c>
      <c r="R11" s="36" t="s">
        <v>36</v>
      </c>
      <c r="S11" s="36" t="s">
        <v>42</v>
      </c>
      <c r="T11" s="36">
        <v>5</v>
      </c>
      <c r="U11" s="36" t="s">
        <v>38</v>
      </c>
      <c r="V11" s="36">
        <v>480</v>
      </c>
      <c r="W11" s="36"/>
      <c r="X11" s="36" t="s">
        <v>39</v>
      </c>
      <c r="Y11" s="68" t="s">
        <v>126</v>
      </c>
    </row>
    <row r="12" spans="1:25" ht="15">
      <c r="A12" s="35">
        <f t="shared" si="0"/>
        <v>5</v>
      </c>
      <c r="B12" s="36" t="s">
        <v>32</v>
      </c>
      <c r="C12" s="36">
        <f t="shared" si="1"/>
        <v>3338.2</v>
      </c>
      <c r="D12" s="53">
        <f t="shared" si="2"/>
        <v>1.0107717346050489</v>
      </c>
      <c r="E12" s="71">
        <f>VLOOKUP(M12,[1]LICIT_20200320_biol!A$2:N$20,8,0)</f>
        <v>14278</v>
      </c>
      <c r="F12" s="71">
        <f>VLOOKUP(M12,[1]LICIT_20200320_biol!A$2:N$20,11,0)</f>
        <v>16691</v>
      </c>
      <c r="G12" s="36"/>
      <c r="H12" s="36">
        <f>IF(A12*30&gt;300,A12*30,300)</f>
        <v>300</v>
      </c>
      <c r="I12" s="36">
        <f t="shared" si="3"/>
        <v>16391</v>
      </c>
      <c r="J12" s="36"/>
      <c r="K12" s="36" t="str">
        <f t="shared" si="4"/>
        <v/>
      </c>
      <c r="L12" s="36"/>
      <c r="M12" s="36">
        <v>210510855</v>
      </c>
      <c r="N12" s="38" t="s">
        <v>46</v>
      </c>
      <c r="O12" s="36" t="s">
        <v>44</v>
      </c>
      <c r="P12" s="50">
        <v>1</v>
      </c>
      <c r="Q12" s="36" t="s">
        <v>35</v>
      </c>
      <c r="R12" s="36" t="s">
        <v>36</v>
      </c>
      <c r="S12" s="36" t="s">
        <v>37</v>
      </c>
      <c r="T12" s="36">
        <v>5</v>
      </c>
      <c r="U12" s="36" t="s">
        <v>38</v>
      </c>
      <c r="V12" s="36">
        <v>300</v>
      </c>
      <c r="W12" s="36"/>
      <c r="X12" s="36" t="s">
        <v>39</v>
      </c>
      <c r="Y12" s="68" t="s">
        <v>126</v>
      </c>
    </row>
    <row r="13" spans="1:25" ht="15">
      <c r="A13" s="35">
        <f t="shared" si="0"/>
        <v>8</v>
      </c>
      <c r="B13" s="36" t="s">
        <v>32</v>
      </c>
      <c r="C13" s="36">
        <f t="shared" si="1"/>
        <v>3679.75</v>
      </c>
      <c r="D13" s="53">
        <f t="shared" si="2"/>
        <v>1.1141894704969533</v>
      </c>
      <c r="E13" s="71">
        <f>VLOOKUP(M13,[1]LICIT_20200320_biol!A$2:N$20,8,0)</f>
        <v>25906</v>
      </c>
      <c r="F13" s="71">
        <f>VLOOKUP(M13,[1]LICIT_20200320_biol!A$2:N$20,11,0)</f>
        <v>29438</v>
      </c>
      <c r="G13" s="70">
        <f t="shared" ref="G13:G20" si="5">F13-$I$11/$A$11*A13*1.1</f>
        <v>704.89999999999782</v>
      </c>
      <c r="H13" s="36">
        <f>IF(G13&lt;1500,1500,IF(G13&gt;3500,3500,G13))</f>
        <v>1500</v>
      </c>
      <c r="I13" s="36">
        <f t="shared" si="3"/>
        <v>27938</v>
      </c>
      <c r="J13" s="36">
        <f>IF((F13-(1.1*$I$11/$A$11*A13+3500))&lt;0,0,F13-(1.1*$I$11/$A$11*A13+3500))</f>
        <v>0</v>
      </c>
      <c r="K13" s="36" t="str">
        <f t="shared" si="4"/>
        <v/>
      </c>
      <c r="L13" s="36"/>
      <c r="M13" s="36">
        <v>210722541</v>
      </c>
      <c r="N13" s="38" t="s">
        <v>41</v>
      </c>
      <c r="O13" s="36" t="s">
        <v>34</v>
      </c>
      <c r="P13" s="50">
        <v>1.6</v>
      </c>
      <c r="Q13" s="36" t="s">
        <v>35</v>
      </c>
      <c r="R13" s="36" t="s">
        <v>36</v>
      </c>
      <c r="S13" s="36" t="s">
        <v>42</v>
      </c>
      <c r="T13" s="36">
        <v>5</v>
      </c>
      <c r="U13" s="36" t="s">
        <v>38</v>
      </c>
      <c r="V13" s="36">
        <v>480</v>
      </c>
      <c r="W13" s="36"/>
      <c r="X13" s="36" t="s">
        <v>39</v>
      </c>
      <c r="Y13" s="39" t="s">
        <v>40</v>
      </c>
    </row>
    <row r="14" spans="1:25" ht="15">
      <c r="A14" s="35">
        <f t="shared" si="0"/>
        <v>5</v>
      </c>
      <c r="B14" s="36" t="s">
        <v>32</v>
      </c>
      <c r="C14" s="36">
        <f t="shared" si="1"/>
        <v>3684.6</v>
      </c>
      <c r="D14" s="53">
        <f t="shared" si="2"/>
        <v>1.1156579993187237</v>
      </c>
      <c r="E14" s="71">
        <f>VLOOKUP(M14,[1]LICIT_20200320_biol!A$2:N$20,8,0)</f>
        <v>15858</v>
      </c>
      <c r="F14" s="71">
        <f>VLOOKUP(M14,[1]LICIT_20200320_biol!A$2:N$20,11,0)</f>
        <v>18423</v>
      </c>
      <c r="G14" s="70">
        <f t="shared" si="5"/>
        <v>464.8125</v>
      </c>
      <c r="H14" s="36">
        <f t="shared" ref="H14:H20" si="6">IF(G14&lt;1500,1500,IF(G14&gt;3500,3500,G14))</f>
        <v>1500</v>
      </c>
      <c r="I14" s="36">
        <f t="shared" si="3"/>
        <v>16923</v>
      </c>
      <c r="J14" s="36">
        <f t="shared" ref="J14:J20" si="7">IF((F14-(1.1*$I$11/$A$11*A14+3500))&lt;0,0,F14-(1.1*$I$11/$A$11*A14+3500))</f>
        <v>0</v>
      </c>
      <c r="K14" s="36" t="str">
        <f t="shared" si="4"/>
        <v/>
      </c>
      <c r="L14" s="36"/>
      <c r="M14" s="36">
        <v>210722486</v>
      </c>
      <c r="N14" s="38" t="s">
        <v>33</v>
      </c>
      <c r="O14" s="36" t="s">
        <v>34</v>
      </c>
      <c r="P14" s="50">
        <v>1</v>
      </c>
      <c r="Q14" s="36" t="s">
        <v>35</v>
      </c>
      <c r="R14" s="36" t="s">
        <v>36</v>
      </c>
      <c r="S14" s="36" t="s">
        <v>37</v>
      </c>
      <c r="T14" s="36">
        <v>5</v>
      </c>
      <c r="U14" s="36" t="s">
        <v>38</v>
      </c>
      <c r="V14" s="36">
        <v>300</v>
      </c>
      <c r="W14" s="36"/>
      <c r="X14" s="36" t="s">
        <v>39</v>
      </c>
      <c r="Y14" s="39" t="s">
        <v>40</v>
      </c>
    </row>
    <row r="15" spans="1:25" ht="15">
      <c r="A15" s="35">
        <f t="shared" si="0"/>
        <v>5</v>
      </c>
      <c r="B15" s="36" t="s">
        <v>32</v>
      </c>
      <c r="C15" s="36">
        <f t="shared" si="1"/>
        <v>3906.2</v>
      </c>
      <c r="D15" s="53">
        <f t="shared" si="2"/>
        <v>1.1827561409484879</v>
      </c>
      <c r="E15" s="71">
        <f>VLOOKUP(M15,[1]LICIT_20200320_biol!A$2:N$20,8,0)</f>
        <v>16869</v>
      </c>
      <c r="F15" s="71">
        <f>VLOOKUP(M15,[1]LICIT_20200320_biol!A$2:N$20,11,0)</f>
        <v>19531</v>
      </c>
      <c r="G15" s="70">
        <f t="shared" si="5"/>
        <v>1572.8125</v>
      </c>
      <c r="H15" s="36">
        <f t="shared" si="6"/>
        <v>1572.8125</v>
      </c>
      <c r="I15" s="36">
        <f t="shared" si="3"/>
        <v>17958.1875</v>
      </c>
      <c r="J15" s="36">
        <f t="shared" si="7"/>
        <v>0</v>
      </c>
      <c r="K15" s="36" t="str">
        <f t="shared" si="4"/>
        <v/>
      </c>
      <c r="L15" s="36"/>
      <c r="M15" s="36">
        <v>210375996</v>
      </c>
      <c r="N15" s="38" t="s">
        <v>50</v>
      </c>
      <c r="O15" s="36" t="s">
        <v>44</v>
      </c>
      <c r="P15" s="50">
        <v>1</v>
      </c>
      <c r="Q15" s="36" t="s">
        <v>35</v>
      </c>
      <c r="R15" s="36" t="s">
        <v>36</v>
      </c>
      <c r="S15" s="36" t="s">
        <v>51</v>
      </c>
      <c r="T15" s="36">
        <v>5</v>
      </c>
      <c r="U15" s="36" t="s">
        <v>38</v>
      </c>
      <c r="V15" s="36">
        <v>300</v>
      </c>
      <c r="W15" s="36"/>
      <c r="X15" s="36" t="s">
        <v>39</v>
      </c>
      <c r="Y15" s="39" t="s">
        <v>49</v>
      </c>
    </row>
    <row r="16" spans="1:25" ht="15">
      <c r="A16" s="35">
        <f t="shared" si="0"/>
        <v>8</v>
      </c>
      <c r="B16" s="36" t="s">
        <v>32</v>
      </c>
      <c r="C16" s="36">
        <f t="shared" si="1"/>
        <v>3906.25</v>
      </c>
      <c r="D16" s="53">
        <f t="shared" si="2"/>
        <v>1.1827712804208774</v>
      </c>
      <c r="E16" s="71">
        <f>VLOOKUP(M16,[1]LICIT_20200320_biol!A$2:N$20,8,0)</f>
        <v>27559</v>
      </c>
      <c r="F16" s="71">
        <f>VLOOKUP(M16,[1]LICIT_20200320_biol!A$2:N$20,11,0)</f>
        <v>31250</v>
      </c>
      <c r="G16" s="70">
        <f t="shared" si="5"/>
        <v>2516.8999999999978</v>
      </c>
      <c r="H16" s="36">
        <f t="shared" si="6"/>
        <v>2516.8999999999978</v>
      </c>
      <c r="I16" s="36">
        <f t="shared" si="3"/>
        <v>28733.100000000002</v>
      </c>
      <c r="J16" s="36">
        <f t="shared" si="7"/>
        <v>0</v>
      </c>
      <c r="K16" s="36" t="str">
        <f t="shared" si="4"/>
        <v/>
      </c>
      <c r="L16" s="36"/>
      <c r="M16" s="36">
        <v>210376031</v>
      </c>
      <c r="N16" s="38" t="s">
        <v>47</v>
      </c>
      <c r="O16" s="36" t="s">
        <v>44</v>
      </c>
      <c r="P16" s="50">
        <v>1.6</v>
      </c>
      <c r="Q16" s="36" t="s">
        <v>35</v>
      </c>
      <c r="R16" s="36" t="s">
        <v>36</v>
      </c>
      <c r="S16" s="36" t="s">
        <v>48</v>
      </c>
      <c r="T16" s="36">
        <v>5</v>
      </c>
      <c r="U16" s="36" t="s">
        <v>38</v>
      </c>
      <c r="V16" s="36">
        <v>480</v>
      </c>
      <c r="W16" s="36"/>
      <c r="X16" s="36" t="s">
        <v>39</v>
      </c>
      <c r="Y16" s="39" t="s">
        <v>49</v>
      </c>
    </row>
    <row r="17" spans="1:116" ht="15">
      <c r="A17" s="35">
        <f t="shared" si="0"/>
        <v>8</v>
      </c>
      <c r="B17" s="36" t="s">
        <v>32</v>
      </c>
      <c r="C17" s="36">
        <f t="shared" si="1"/>
        <v>3924.125</v>
      </c>
      <c r="D17" s="53">
        <f t="shared" si="2"/>
        <v>1.1881836418000833</v>
      </c>
      <c r="E17" s="68">
        <v>27690</v>
      </c>
      <c r="F17" s="68">
        <v>31393</v>
      </c>
      <c r="G17" s="70">
        <f t="shared" si="5"/>
        <v>2659.8999999999978</v>
      </c>
      <c r="H17" s="36">
        <f t="shared" si="6"/>
        <v>2659.8999999999978</v>
      </c>
      <c r="I17" s="36">
        <f t="shared" si="3"/>
        <v>28733.100000000002</v>
      </c>
      <c r="J17" s="36">
        <f t="shared" si="7"/>
        <v>0</v>
      </c>
      <c r="K17" s="36" t="str">
        <f t="shared" si="4"/>
        <v/>
      </c>
      <c r="L17" s="36"/>
      <c r="M17" s="36">
        <v>210400474</v>
      </c>
      <c r="N17" s="38" t="s">
        <v>57</v>
      </c>
      <c r="O17" s="36" t="s">
        <v>58</v>
      </c>
      <c r="P17" s="50">
        <v>1.6</v>
      </c>
      <c r="Q17" s="36" t="s">
        <v>35</v>
      </c>
      <c r="R17" s="36" t="s">
        <v>36</v>
      </c>
      <c r="S17" s="36" t="s">
        <v>59</v>
      </c>
      <c r="T17" s="36">
        <v>5</v>
      </c>
      <c r="U17" s="36" t="s">
        <v>38</v>
      </c>
      <c r="V17" s="36">
        <v>480</v>
      </c>
      <c r="W17" s="36"/>
      <c r="X17" s="36" t="s">
        <v>39</v>
      </c>
      <c r="Y17" s="39" t="s">
        <v>55</v>
      </c>
    </row>
    <row r="18" spans="1:116" ht="15">
      <c r="A18" s="35">
        <f t="shared" si="0"/>
        <v>8</v>
      </c>
      <c r="B18" s="36" t="s">
        <v>32</v>
      </c>
      <c r="C18" s="36">
        <f t="shared" si="1"/>
        <v>3924.125</v>
      </c>
      <c r="D18" s="53">
        <f t="shared" si="2"/>
        <v>1.1881836418000833</v>
      </c>
      <c r="E18" s="68">
        <v>27690</v>
      </c>
      <c r="F18" s="68">
        <v>31393</v>
      </c>
      <c r="G18" s="70">
        <f t="shared" si="5"/>
        <v>2659.8999999999978</v>
      </c>
      <c r="H18" s="36">
        <f t="shared" si="6"/>
        <v>2659.8999999999978</v>
      </c>
      <c r="I18" s="36">
        <f t="shared" si="3"/>
        <v>28733.100000000002</v>
      </c>
      <c r="J18" s="36">
        <f t="shared" si="7"/>
        <v>0</v>
      </c>
      <c r="K18" s="36" t="str">
        <f t="shared" si="4"/>
        <v/>
      </c>
      <c r="L18" s="36"/>
      <c r="M18" s="36">
        <v>210349767</v>
      </c>
      <c r="N18" s="38" t="s">
        <v>57</v>
      </c>
      <c r="O18" s="36" t="s">
        <v>60</v>
      </c>
      <c r="P18" s="50">
        <v>1.6</v>
      </c>
      <c r="Q18" s="36" t="s">
        <v>35</v>
      </c>
      <c r="R18" s="36" t="s">
        <v>36</v>
      </c>
      <c r="S18" s="36" t="s">
        <v>61</v>
      </c>
      <c r="T18" s="36">
        <v>5</v>
      </c>
      <c r="U18" s="36" t="s">
        <v>38</v>
      </c>
      <c r="V18" s="36">
        <v>480</v>
      </c>
      <c r="W18" s="36"/>
      <c r="X18" s="36" t="s">
        <v>39</v>
      </c>
      <c r="Y18" s="39" t="s">
        <v>55</v>
      </c>
    </row>
    <row r="19" spans="1:116" ht="15">
      <c r="A19" s="35">
        <f t="shared" si="0"/>
        <v>5</v>
      </c>
      <c r="B19" s="36" t="s">
        <v>32</v>
      </c>
      <c r="C19" s="36">
        <f t="shared" si="1"/>
        <v>4026.4</v>
      </c>
      <c r="D19" s="53">
        <f t="shared" si="2"/>
        <v>1.219151432572575</v>
      </c>
      <c r="E19" s="71">
        <f>VLOOKUP(M19,[1]LICIT_20200320_biol!A$2:N$20,8,0)</f>
        <v>17417</v>
      </c>
      <c r="F19" s="71">
        <f>VLOOKUP(M19,[1]LICIT_20200320_biol!A$2:N$20,11,0)</f>
        <v>20132</v>
      </c>
      <c r="G19" s="70">
        <f t="shared" si="5"/>
        <v>2173.8125</v>
      </c>
      <c r="H19" s="36">
        <f t="shared" si="6"/>
        <v>2173.8125</v>
      </c>
      <c r="I19" s="36">
        <f t="shared" si="3"/>
        <v>17958.1875</v>
      </c>
      <c r="J19" s="36">
        <f t="shared" si="7"/>
        <v>0</v>
      </c>
      <c r="K19" s="36" t="str">
        <f t="shared" si="4"/>
        <v/>
      </c>
      <c r="L19" s="36"/>
      <c r="M19" s="36">
        <v>210400458</v>
      </c>
      <c r="N19" s="38" t="s">
        <v>52</v>
      </c>
      <c r="O19" s="36" t="s">
        <v>53</v>
      </c>
      <c r="P19" s="50">
        <v>1</v>
      </c>
      <c r="Q19" s="36" t="s">
        <v>35</v>
      </c>
      <c r="R19" s="36" t="s">
        <v>36</v>
      </c>
      <c r="S19" s="36" t="s">
        <v>54</v>
      </c>
      <c r="T19" s="36">
        <v>5</v>
      </c>
      <c r="U19" s="36" t="s">
        <v>38</v>
      </c>
      <c r="V19" s="36">
        <v>300</v>
      </c>
      <c r="W19" s="36"/>
      <c r="X19" s="36" t="s">
        <v>39</v>
      </c>
      <c r="Y19" s="39" t="s">
        <v>55</v>
      </c>
    </row>
    <row r="20" spans="1:116" ht="15">
      <c r="A20" s="35">
        <f t="shared" si="0"/>
        <v>5</v>
      </c>
      <c r="B20" s="36" t="s">
        <v>32</v>
      </c>
      <c r="C20" s="36">
        <f t="shared" si="1"/>
        <v>4026.4</v>
      </c>
      <c r="D20" s="53">
        <f t="shared" si="2"/>
        <v>1.219151432572575</v>
      </c>
      <c r="E20" s="71">
        <f>VLOOKUP(M20,[1]LICIT_20200320_biol!A$2:N$20,8,0)</f>
        <v>17417</v>
      </c>
      <c r="F20" s="71">
        <f>VLOOKUP(M20,[1]LICIT_20200320_biol!A$2:N$20,11,0)</f>
        <v>20132</v>
      </c>
      <c r="G20" s="70">
        <f t="shared" si="5"/>
        <v>2173.8125</v>
      </c>
      <c r="H20" s="36">
        <f t="shared" si="6"/>
        <v>2173.8125</v>
      </c>
      <c r="I20" s="36">
        <f t="shared" si="3"/>
        <v>17958.1875</v>
      </c>
      <c r="J20" s="36">
        <f t="shared" si="7"/>
        <v>0</v>
      </c>
      <c r="K20" s="36" t="str">
        <f t="shared" si="4"/>
        <v/>
      </c>
      <c r="L20" s="36"/>
      <c r="M20" s="36">
        <v>210349741</v>
      </c>
      <c r="N20" s="38" t="s">
        <v>52</v>
      </c>
      <c r="O20" s="36" t="s">
        <v>44</v>
      </c>
      <c r="P20" s="50">
        <v>1</v>
      </c>
      <c r="Q20" s="36" t="s">
        <v>35</v>
      </c>
      <c r="R20" s="36" t="s">
        <v>36</v>
      </c>
      <c r="S20" s="36" t="s">
        <v>56</v>
      </c>
      <c r="T20" s="36">
        <v>5</v>
      </c>
      <c r="U20" s="36" t="s">
        <v>38</v>
      </c>
      <c r="V20" s="36">
        <v>300</v>
      </c>
      <c r="W20" s="36"/>
      <c r="X20" s="36" t="s">
        <v>39</v>
      </c>
      <c r="Y20" s="39" t="s">
        <v>55</v>
      </c>
    </row>
    <row r="23" spans="1:116" ht="13.5" thickBot="1">
      <c r="A23" s="19" t="s">
        <v>93</v>
      </c>
      <c r="B23" s="64"/>
      <c r="C23" s="64"/>
      <c r="G23" s="21"/>
      <c r="P23" s="16"/>
      <c r="V23" s="16"/>
      <c r="W23" s="49"/>
      <c r="X23" s="6"/>
      <c r="Y23" s="6"/>
    </row>
    <row r="24" spans="1:116" s="66" customFormat="1" ht="53.25" customHeight="1">
      <c r="A24" s="22" t="s">
        <v>3</v>
      </c>
      <c r="B24" s="23" t="s">
        <v>12</v>
      </c>
      <c r="C24" s="23" t="s">
        <v>5</v>
      </c>
      <c r="D24" s="23" t="s">
        <v>7</v>
      </c>
      <c r="E24" s="23" t="s">
        <v>13</v>
      </c>
      <c r="F24" s="23" t="s">
        <v>14</v>
      </c>
      <c r="G24" s="24" t="s">
        <v>15</v>
      </c>
      <c r="H24" s="23" t="s">
        <v>16</v>
      </c>
      <c r="I24" s="79" t="s">
        <v>17</v>
      </c>
      <c r="J24" s="79" t="s">
        <v>18</v>
      </c>
      <c r="K24" s="23" t="s">
        <v>19</v>
      </c>
      <c r="L24" s="23" t="s">
        <v>20</v>
      </c>
      <c r="M24" s="65" t="s">
        <v>94</v>
      </c>
      <c r="N24" s="65" t="s">
        <v>95</v>
      </c>
      <c r="O24" s="65" t="s">
        <v>96</v>
      </c>
      <c r="P24" s="23" t="s">
        <v>1</v>
      </c>
      <c r="Q24" s="65" t="s">
        <v>97</v>
      </c>
      <c r="R24" s="65" t="s">
        <v>25</v>
      </c>
      <c r="S24" s="65" t="s">
        <v>98</v>
      </c>
      <c r="T24" s="26" t="s">
        <v>27</v>
      </c>
      <c r="U24" s="25" t="s">
        <v>28</v>
      </c>
      <c r="V24" s="23" t="s">
        <v>29</v>
      </c>
      <c r="W24" s="23"/>
      <c r="X24" s="23" t="s">
        <v>30</v>
      </c>
      <c r="Y24" s="27" t="s">
        <v>31</v>
      </c>
    </row>
    <row r="25" spans="1:116" customFormat="1" ht="15">
      <c r="A25" s="35">
        <f t="shared" ref="A25:A30" si="8">P25*T25</f>
        <v>1</v>
      </c>
      <c r="B25" s="36" t="s">
        <v>99</v>
      </c>
      <c r="C25" s="36">
        <f t="shared" ref="C25:C31" si="9">F25/A25</f>
        <v>132633</v>
      </c>
      <c r="D25" s="53">
        <f t="shared" ref="D25:D31" si="10">C25/C$25</f>
        <v>1</v>
      </c>
      <c r="E25" s="71">
        <f>VLOOKUP(M25,[1]LICIT_20200320_biol!A$2:N$20,8,0)</f>
        <v>120045</v>
      </c>
      <c r="F25" s="71">
        <f>VLOOKUP(M25,[1]LICIT_20200320_biol!A$2:N$20,11,0)</f>
        <v>132633</v>
      </c>
      <c r="G25" s="36"/>
      <c r="H25" s="72">
        <f>IF(A25*30&gt;300,A25*30,300)</f>
        <v>300</v>
      </c>
      <c r="I25" s="36">
        <v>175035</v>
      </c>
      <c r="J25" s="67"/>
      <c r="K25" s="36"/>
      <c r="L25" s="36"/>
      <c r="M25" s="67">
        <v>210864644</v>
      </c>
      <c r="N25" s="38" t="s">
        <v>100</v>
      </c>
      <c r="O25" s="38" t="s">
        <v>101</v>
      </c>
      <c r="P25" s="36">
        <v>1</v>
      </c>
      <c r="Q25" s="38" t="s">
        <v>102</v>
      </c>
      <c r="R25" s="38" t="s">
        <v>103</v>
      </c>
      <c r="S25" s="38" t="s">
        <v>104</v>
      </c>
      <c r="T25" s="67">
        <v>1</v>
      </c>
      <c r="U25" s="36" t="s">
        <v>38</v>
      </c>
      <c r="V25" s="36">
        <v>6</v>
      </c>
      <c r="W25" s="36"/>
      <c r="X25" s="36" t="s">
        <v>105</v>
      </c>
      <c r="Y25" s="38" t="s">
        <v>45</v>
      </c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</row>
    <row r="26" spans="1:116" customFormat="1" ht="15">
      <c r="A26" s="35">
        <f t="shared" si="8"/>
        <v>1</v>
      </c>
      <c r="B26" s="36" t="s">
        <v>99</v>
      </c>
      <c r="C26" s="36">
        <f t="shared" si="9"/>
        <v>133817</v>
      </c>
      <c r="D26" s="53">
        <f t="shared" si="10"/>
        <v>1.0089268884817504</v>
      </c>
      <c r="E26" s="71">
        <f>VLOOKUP(M26,[1]LICIT_20200320_biol!A$2:N$20,8,0)</f>
        <v>121125</v>
      </c>
      <c r="F26" s="71">
        <f>VLOOKUP(M26,[1]LICIT_20200320_biol!A$2:N$20,11,0)</f>
        <v>133817</v>
      </c>
      <c r="G26" s="36"/>
      <c r="H26" s="72">
        <f>IF(A26*30&gt;300,A26*30,300)</f>
        <v>300</v>
      </c>
      <c r="I26" s="36">
        <v>175070</v>
      </c>
      <c r="J26" s="67"/>
      <c r="K26" s="36"/>
      <c r="L26" s="36"/>
      <c r="M26" s="67">
        <v>210851293</v>
      </c>
      <c r="N26" s="38" t="s">
        <v>106</v>
      </c>
      <c r="O26" s="38" t="s">
        <v>107</v>
      </c>
      <c r="P26" s="36">
        <v>1</v>
      </c>
      <c r="Q26" s="38" t="s">
        <v>102</v>
      </c>
      <c r="R26" s="38" t="s">
        <v>103</v>
      </c>
      <c r="S26" s="38" t="s">
        <v>108</v>
      </c>
      <c r="T26" s="67">
        <v>1</v>
      </c>
      <c r="U26" s="36" t="s">
        <v>38</v>
      </c>
      <c r="V26" s="36">
        <v>6</v>
      </c>
      <c r="W26" s="36"/>
      <c r="X26" s="36" t="s">
        <v>105</v>
      </c>
      <c r="Y26" s="38" t="s">
        <v>109</v>
      </c>
    </row>
    <row r="27" spans="1:116" ht="15">
      <c r="A27" s="35">
        <f t="shared" si="8"/>
        <v>1</v>
      </c>
      <c r="B27" s="36" t="s">
        <v>99</v>
      </c>
      <c r="C27" s="36">
        <f t="shared" si="9"/>
        <v>147233</v>
      </c>
      <c r="D27" s="53">
        <f t="shared" si="10"/>
        <v>1.1100781856702329</v>
      </c>
      <c r="E27" s="71">
        <f>VLOOKUP(M27,[1]LICIT_20200320_biol!A$2:N$20,8,0)</f>
        <v>133364</v>
      </c>
      <c r="F27" s="71">
        <f>VLOOKUP(M27,[1]LICIT_20200320_biol!A$2:N$20,11,0)</f>
        <v>147233</v>
      </c>
      <c r="G27" s="70">
        <f>F27-$I$25/$A$25*A27*1.1</f>
        <v>-45305.500000000029</v>
      </c>
      <c r="H27" s="36">
        <f>IF(G27&lt;1500,1500,IF(G27&gt;3500,3500,G27))</f>
        <v>1500</v>
      </c>
      <c r="I27" s="36">
        <f>F27-H27</f>
        <v>145733</v>
      </c>
      <c r="J27" s="36">
        <f>IF((F27-(1.1*$I$25/$A$25*A27+3500))&lt;0,0,F27-(1.1*$I$25/$A$25*A27+3500))</f>
        <v>0</v>
      </c>
      <c r="K27" s="36" t="str">
        <f>IF(D27&lt;1.5,"",1.5*$C$25*A27)</f>
        <v/>
      </c>
      <c r="L27" s="36"/>
      <c r="M27" s="36">
        <v>210185260</v>
      </c>
      <c r="N27" s="38" t="s">
        <v>120</v>
      </c>
      <c r="O27" s="36" t="s">
        <v>121</v>
      </c>
      <c r="P27" s="50">
        <v>1</v>
      </c>
      <c r="Q27" s="36" t="s">
        <v>102</v>
      </c>
      <c r="R27" s="36" t="s">
        <v>103</v>
      </c>
      <c r="S27" s="36" t="s">
        <v>122</v>
      </c>
      <c r="T27" s="36">
        <v>1</v>
      </c>
      <c r="U27" s="36" t="s">
        <v>38</v>
      </c>
      <c r="V27" s="36">
        <v>6</v>
      </c>
      <c r="W27" s="36"/>
      <c r="X27" s="36" t="s">
        <v>105</v>
      </c>
      <c r="Y27" s="68" t="s">
        <v>123</v>
      </c>
    </row>
    <row r="28" spans="1:116" ht="15">
      <c r="A28" s="35">
        <f t="shared" si="8"/>
        <v>1</v>
      </c>
      <c r="B28" s="36" t="s">
        <v>99</v>
      </c>
      <c r="C28" s="36">
        <f t="shared" si="9"/>
        <v>147233</v>
      </c>
      <c r="D28" s="53">
        <f t="shared" si="10"/>
        <v>1.1100781856702329</v>
      </c>
      <c r="E28" s="71">
        <f>VLOOKUP(M28,[1]LICIT_20200320_biol!A$2:N$20,8,0)</f>
        <v>133364</v>
      </c>
      <c r="F28" s="71">
        <f>VLOOKUP(M28,[1]LICIT_20200320_biol!A$2:N$20,11,0)</f>
        <v>147233</v>
      </c>
      <c r="G28" s="70">
        <f t="shared" ref="G28:G32" si="11">F28-$I$25/$A$25*A28*1.1</f>
        <v>-45305.500000000029</v>
      </c>
      <c r="H28" s="36">
        <f t="shared" ref="H28:H46" si="12">IF(G28&lt;1500,1500,IF(G28&gt;3500,3500,G28))</f>
        <v>1500</v>
      </c>
      <c r="I28" s="36">
        <f>F28-H28</f>
        <v>145733</v>
      </c>
      <c r="J28" s="36">
        <f t="shared" ref="J28:J31" si="13">IF((F28-(1.1*$I$25/$A$25*A28+3500))&lt;0,0,F28-(1.1*$I$25/$A$25*A28+3500))</f>
        <v>0</v>
      </c>
      <c r="K28" s="36" t="str">
        <f>IF(D28&lt;1.5,"",1.5*$C$25*A28)</f>
        <v/>
      </c>
      <c r="L28" s="36"/>
      <c r="M28" s="36">
        <v>210444800</v>
      </c>
      <c r="N28" s="38" t="s">
        <v>120</v>
      </c>
      <c r="O28" s="36" t="s">
        <v>101</v>
      </c>
      <c r="P28" s="50">
        <v>1</v>
      </c>
      <c r="Q28" s="36" t="s">
        <v>102</v>
      </c>
      <c r="R28" s="36" t="s">
        <v>103</v>
      </c>
      <c r="S28" s="36" t="s">
        <v>124</v>
      </c>
      <c r="T28" s="36">
        <v>1</v>
      </c>
      <c r="U28" s="36" t="s">
        <v>38</v>
      </c>
      <c r="V28" s="36">
        <v>6</v>
      </c>
      <c r="W28" s="36"/>
      <c r="X28" s="36" t="s">
        <v>105</v>
      </c>
      <c r="Y28" s="68" t="s">
        <v>123</v>
      </c>
    </row>
    <row r="29" spans="1:116" ht="15">
      <c r="A29" s="35">
        <f t="shared" si="8"/>
        <v>1</v>
      </c>
      <c r="B29" s="36" t="s">
        <v>99</v>
      </c>
      <c r="C29" s="36">
        <f t="shared" si="9"/>
        <v>151697</v>
      </c>
      <c r="D29" s="53">
        <f t="shared" si="10"/>
        <v>1.1437349679189945</v>
      </c>
      <c r="E29" s="71">
        <f>VLOOKUP(M29,[1]LICIT_20200320_biol!A$2:N$20,8,0)</f>
        <v>137436</v>
      </c>
      <c r="F29" s="71">
        <f>VLOOKUP(M29,[1]LICIT_20200320_biol!A$2:N$20,11,0)</f>
        <v>151697</v>
      </c>
      <c r="G29" s="70">
        <f t="shared" si="11"/>
        <v>-40841.500000000029</v>
      </c>
      <c r="H29" s="36">
        <f t="shared" si="12"/>
        <v>1500</v>
      </c>
      <c r="I29" s="36">
        <f>F29-H29</f>
        <v>150197</v>
      </c>
      <c r="J29" s="36">
        <f t="shared" si="13"/>
        <v>0</v>
      </c>
      <c r="K29" s="36"/>
      <c r="L29" s="36"/>
      <c r="M29" s="36">
        <v>210848787</v>
      </c>
      <c r="N29" s="38" t="s">
        <v>112</v>
      </c>
      <c r="O29" s="36" t="s">
        <v>113</v>
      </c>
      <c r="P29" s="50">
        <v>1</v>
      </c>
      <c r="Q29" s="36" t="s">
        <v>102</v>
      </c>
      <c r="R29" s="36" t="s">
        <v>103</v>
      </c>
      <c r="S29" s="36" t="s">
        <v>114</v>
      </c>
      <c r="T29" s="36">
        <v>1</v>
      </c>
      <c r="U29" s="36" t="s">
        <v>38</v>
      </c>
      <c r="V29" s="36">
        <v>6</v>
      </c>
      <c r="W29" s="36"/>
      <c r="X29" s="36" t="s">
        <v>105</v>
      </c>
      <c r="Y29" s="68" t="s">
        <v>40</v>
      </c>
    </row>
    <row r="30" spans="1:116" ht="15">
      <c r="A30" s="35">
        <f t="shared" si="8"/>
        <v>1</v>
      </c>
      <c r="B30" s="36" t="s">
        <v>99</v>
      </c>
      <c r="C30" s="36">
        <f t="shared" si="9"/>
        <v>156832</v>
      </c>
      <c r="D30" s="53">
        <f t="shared" si="10"/>
        <v>1.1824508229475319</v>
      </c>
      <c r="E30" s="71">
        <f>VLOOKUP(M30,[1]LICIT_20200320_biol!A$2:N$20,8,0)</f>
        <v>142121</v>
      </c>
      <c r="F30" s="71">
        <f>VLOOKUP(M30,[1]LICIT_20200320_biol!A$2:N$20,11,0)</f>
        <v>156832</v>
      </c>
      <c r="G30" s="70">
        <f t="shared" si="11"/>
        <v>-35706.500000000029</v>
      </c>
      <c r="H30" s="36">
        <f t="shared" si="12"/>
        <v>1500</v>
      </c>
      <c r="I30" s="36">
        <f>F30-H30</f>
        <v>155332</v>
      </c>
      <c r="J30" s="36">
        <f t="shared" si="13"/>
        <v>0</v>
      </c>
      <c r="K30" s="36"/>
      <c r="L30" s="36"/>
      <c r="M30" s="36">
        <v>210850289</v>
      </c>
      <c r="N30" s="38" t="s">
        <v>110</v>
      </c>
      <c r="O30" s="36" t="s">
        <v>107</v>
      </c>
      <c r="P30" s="50">
        <v>1</v>
      </c>
      <c r="Q30" s="36" t="s">
        <v>102</v>
      </c>
      <c r="R30" s="36" t="s">
        <v>103</v>
      </c>
      <c r="S30" s="36" t="s">
        <v>111</v>
      </c>
      <c r="T30" s="36">
        <v>1</v>
      </c>
      <c r="U30" s="36" t="s">
        <v>38</v>
      </c>
      <c r="V30" s="36">
        <v>6</v>
      </c>
      <c r="W30" s="36"/>
      <c r="X30" s="36" t="s">
        <v>105</v>
      </c>
      <c r="Y30" s="68" t="s">
        <v>73</v>
      </c>
    </row>
    <row r="31" spans="1:116" ht="15">
      <c r="A31" s="35">
        <v>1</v>
      </c>
      <c r="B31" s="36" t="s">
        <v>99</v>
      </c>
      <c r="C31" s="36">
        <f t="shared" si="9"/>
        <v>184269</v>
      </c>
      <c r="D31" s="53">
        <f t="shared" si="10"/>
        <v>1.3893148763882293</v>
      </c>
      <c r="E31" s="71">
        <f>VLOOKUP(M31,[1]LICIT_20200320_biol!A$2:N$20,8,0)</f>
        <v>167149</v>
      </c>
      <c r="F31" s="71">
        <f>VLOOKUP(M31,[1]LICIT_20200320_biol!A$2:N$20,11,0)</f>
        <v>184269</v>
      </c>
      <c r="G31" s="70">
        <f t="shared" si="11"/>
        <v>-8269.5000000000291</v>
      </c>
      <c r="H31" s="36">
        <f t="shared" si="12"/>
        <v>1500</v>
      </c>
      <c r="I31" s="36">
        <f>F31-H31</f>
        <v>182769</v>
      </c>
      <c r="J31" s="36">
        <f t="shared" si="13"/>
        <v>0</v>
      </c>
      <c r="K31" s="36" t="str">
        <f>IF(D31&lt;1.5,"",1.5*$C$14*A31)</f>
        <v/>
      </c>
      <c r="L31" s="36"/>
      <c r="M31" s="36">
        <v>210669696</v>
      </c>
      <c r="N31" s="38" t="s">
        <v>115</v>
      </c>
      <c r="O31" s="36" t="s">
        <v>116</v>
      </c>
      <c r="P31" s="50">
        <v>1</v>
      </c>
      <c r="Q31" s="36" t="s">
        <v>117</v>
      </c>
      <c r="R31" s="36" t="s">
        <v>118</v>
      </c>
      <c r="S31" s="36" t="s">
        <v>119</v>
      </c>
      <c r="T31" s="36">
        <v>1</v>
      </c>
      <c r="U31" s="36" t="s">
        <v>38</v>
      </c>
      <c r="V31" s="36">
        <v>6</v>
      </c>
      <c r="W31" s="36"/>
      <c r="X31" s="36" t="s">
        <v>105</v>
      </c>
      <c r="Y31" s="68" t="s">
        <v>83</v>
      </c>
    </row>
    <row r="32" spans="1:116" ht="15">
      <c r="E32" s="71"/>
      <c r="G32" s="70"/>
      <c r="P32" s="16"/>
      <c r="V32" s="16"/>
      <c r="W32" s="16"/>
      <c r="X32" s="16"/>
    </row>
    <row r="33" spans="1:25" ht="15">
      <c r="E33" s="71"/>
      <c r="X33" s="15"/>
      <c r="Y33" s="17"/>
    </row>
    <row r="34" spans="1:25" ht="15.75" thickBot="1">
      <c r="A34" s="41" t="s">
        <v>62</v>
      </c>
      <c r="B34" s="42"/>
      <c r="C34" s="42"/>
      <c r="D34" s="54"/>
      <c r="E34" s="71"/>
      <c r="F34" s="52"/>
      <c r="G34" s="18"/>
      <c r="H34" s="18"/>
      <c r="K34" s="43"/>
      <c r="L34" s="43"/>
      <c r="M34" s="43"/>
      <c r="N34" s="43"/>
      <c r="O34" s="43"/>
      <c r="P34" s="16"/>
      <c r="S34" s="40"/>
    </row>
    <row r="35" spans="1:25" ht="51.75" customHeight="1">
      <c r="A35" s="22" t="s">
        <v>3</v>
      </c>
      <c r="B35" s="23" t="s">
        <v>12</v>
      </c>
      <c r="C35" s="23" t="s">
        <v>5</v>
      </c>
      <c r="D35" s="55" t="s">
        <v>7</v>
      </c>
      <c r="E35" s="23" t="s">
        <v>13</v>
      </c>
      <c r="F35" s="23" t="s">
        <v>14</v>
      </c>
      <c r="G35" s="24" t="s">
        <v>15</v>
      </c>
      <c r="H35" s="23" t="s">
        <v>16</v>
      </c>
      <c r="I35" s="79" t="s">
        <v>17</v>
      </c>
      <c r="J35" s="79" t="s">
        <v>18</v>
      </c>
      <c r="K35" s="23" t="s">
        <v>19</v>
      </c>
      <c r="L35" s="23" t="s">
        <v>20</v>
      </c>
      <c r="M35" s="23" t="s">
        <v>21</v>
      </c>
      <c r="N35" s="23" t="s">
        <v>22</v>
      </c>
      <c r="O35" s="23" t="s">
        <v>23</v>
      </c>
      <c r="P35" s="23" t="s">
        <v>1</v>
      </c>
      <c r="Q35" s="25" t="s">
        <v>24</v>
      </c>
      <c r="R35" s="25" t="s">
        <v>25</v>
      </c>
      <c r="S35" s="25" t="s">
        <v>26</v>
      </c>
      <c r="T35" s="26" t="s">
        <v>27</v>
      </c>
      <c r="U35" s="25" t="s">
        <v>28</v>
      </c>
      <c r="V35" s="26" t="s">
        <v>29</v>
      </c>
      <c r="W35" s="26" t="s">
        <v>92</v>
      </c>
      <c r="X35" s="25" t="s">
        <v>30</v>
      </c>
      <c r="Y35" s="27" t="s">
        <v>31</v>
      </c>
    </row>
    <row r="36" spans="1:25" ht="15">
      <c r="A36" s="28"/>
      <c r="B36" s="29"/>
      <c r="C36" s="29"/>
      <c r="D36" s="30"/>
      <c r="E36" s="71"/>
      <c r="F36" s="52"/>
      <c r="G36" s="31"/>
      <c r="H36" s="29"/>
      <c r="I36" s="80"/>
      <c r="J36" s="80"/>
      <c r="K36" s="29"/>
      <c r="L36" s="29"/>
      <c r="M36" s="29"/>
      <c r="N36" s="32"/>
      <c r="O36" s="32"/>
      <c r="P36" s="29"/>
      <c r="Q36" s="32"/>
      <c r="R36" s="32"/>
      <c r="S36" s="32"/>
      <c r="T36" s="33"/>
      <c r="U36" s="32"/>
      <c r="V36" s="33"/>
      <c r="W36" s="33"/>
      <c r="X36" s="32"/>
      <c r="Y36" s="34"/>
    </row>
    <row r="37" spans="1:25" s="32" customFormat="1" ht="15">
      <c r="A37" s="35">
        <f t="shared" ref="A37:A46" si="14">P37*T37</f>
        <v>16</v>
      </c>
      <c r="B37" s="36" t="s">
        <v>63</v>
      </c>
      <c r="C37" s="36">
        <f t="shared" ref="C37:C46" si="15">F37/A37</f>
        <v>8036.875</v>
      </c>
      <c r="D37" s="53">
        <f t="shared" ref="D37:D46" si="16">C37/C$37</f>
        <v>1</v>
      </c>
      <c r="E37" s="71">
        <f>VLOOKUP(M37,[1]LICIT_20200320_biol!A$2:N$20,8,0)</f>
        <v>116357</v>
      </c>
      <c r="F37" s="71">
        <f>VLOOKUP(M37,[1]LICIT_20200320_biol!A$2:N$20,11,0)</f>
        <v>128590</v>
      </c>
      <c r="G37" s="36"/>
      <c r="H37" s="85">
        <f t="shared" ref="H37:H40" si="17">IF(A37*30&gt;300,A37*30,300)</f>
        <v>480</v>
      </c>
      <c r="I37" s="36">
        <f t="shared" ref="I37:I46" si="18">F37-H37</f>
        <v>128110</v>
      </c>
      <c r="J37" s="36"/>
      <c r="K37" s="36" t="str">
        <f t="shared" ref="K37:K42" si="19">IF(D37&lt;1.5,"",1.5*$C$37*A37)</f>
        <v/>
      </c>
      <c r="L37" s="36"/>
      <c r="M37" s="36">
        <v>210616017</v>
      </c>
      <c r="N37" s="44" t="s">
        <v>64</v>
      </c>
      <c r="O37" s="44" t="s">
        <v>65</v>
      </c>
      <c r="P37" s="51">
        <v>4</v>
      </c>
      <c r="Q37" s="36" t="s">
        <v>66</v>
      </c>
      <c r="R37" s="36" t="s">
        <v>67</v>
      </c>
      <c r="S37" s="36" t="s">
        <v>68</v>
      </c>
      <c r="T37" s="36">
        <v>4</v>
      </c>
      <c r="U37" s="36" t="s">
        <v>38</v>
      </c>
      <c r="V37" s="36">
        <v>40000</v>
      </c>
      <c r="W37" s="36">
        <v>336</v>
      </c>
      <c r="X37" s="36" t="s">
        <v>69</v>
      </c>
      <c r="Y37" s="39" t="s">
        <v>45</v>
      </c>
    </row>
    <row r="38" spans="1:25" s="9" customFormat="1" ht="15">
      <c r="A38" s="84">
        <f t="shared" si="14"/>
        <v>4</v>
      </c>
      <c r="B38" s="85" t="s">
        <v>63</v>
      </c>
      <c r="C38" s="85">
        <f t="shared" si="15"/>
        <v>9328</v>
      </c>
      <c r="D38" s="86">
        <f t="shared" si="16"/>
        <v>1.160650128314799</v>
      </c>
      <c r="E38" s="87">
        <f>VLOOKUP(M38,[1]LICIT_20200320_biol!A$2:N$20,8,0)</f>
        <v>33089</v>
      </c>
      <c r="F38" s="87">
        <f>VLOOKUP(M38,[1]LICIT_20200320_biol!A$2:N$20,11,0)</f>
        <v>37312</v>
      </c>
      <c r="G38" s="88"/>
      <c r="H38" s="85">
        <f t="shared" si="17"/>
        <v>300</v>
      </c>
      <c r="I38" s="85">
        <f t="shared" si="18"/>
        <v>37012</v>
      </c>
      <c r="J38" s="85"/>
      <c r="K38" s="85" t="str">
        <f t="shared" si="19"/>
        <v/>
      </c>
      <c r="L38" s="85"/>
      <c r="M38" s="85">
        <v>210581822</v>
      </c>
      <c r="N38" s="89" t="s">
        <v>70</v>
      </c>
      <c r="O38" s="89" t="s">
        <v>71</v>
      </c>
      <c r="P38" s="90">
        <v>4</v>
      </c>
      <c r="Q38" s="85" t="s">
        <v>66</v>
      </c>
      <c r="R38" s="85" t="s">
        <v>67</v>
      </c>
      <c r="S38" s="85" t="s">
        <v>72</v>
      </c>
      <c r="T38" s="85">
        <v>1</v>
      </c>
      <c r="U38" s="85" t="s">
        <v>38</v>
      </c>
      <c r="V38" s="85">
        <v>40000</v>
      </c>
      <c r="W38" s="85">
        <v>336</v>
      </c>
      <c r="X38" s="85" t="s">
        <v>69</v>
      </c>
      <c r="Y38" s="91" t="s">
        <v>73</v>
      </c>
    </row>
    <row r="39" spans="1:25" s="9" customFormat="1" ht="15">
      <c r="A39" s="84">
        <f t="shared" si="14"/>
        <v>16</v>
      </c>
      <c r="B39" s="85" t="s">
        <v>63</v>
      </c>
      <c r="C39" s="85">
        <f t="shared" si="15"/>
        <v>9328</v>
      </c>
      <c r="D39" s="86">
        <f t="shared" si="16"/>
        <v>1.160650128314799</v>
      </c>
      <c r="E39" s="87">
        <f>VLOOKUP(M39,[1]LICIT_20200320_biol!A$2:N$20,8,0)</f>
        <v>135202</v>
      </c>
      <c r="F39" s="87">
        <f>VLOOKUP(M39,[1]LICIT_20200320_biol!A$2:N$20,11,0)</f>
        <v>149248</v>
      </c>
      <c r="G39" s="88"/>
      <c r="H39" s="85">
        <f t="shared" si="17"/>
        <v>480</v>
      </c>
      <c r="I39" s="85">
        <f t="shared" si="18"/>
        <v>148768</v>
      </c>
      <c r="J39" s="92"/>
      <c r="K39" s="85" t="str">
        <f t="shared" si="19"/>
        <v/>
      </c>
      <c r="L39" s="85"/>
      <c r="M39" s="85">
        <v>210649573</v>
      </c>
      <c r="N39" s="89" t="s">
        <v>70</v>
      </c>
      <c r="O39" s="89" t="s">
        <v>74</v>
      </c>
      <c r="P39" s="90">
        <v>4</v>
      </c>
      <c r="Q39" s="85" t="s">
        <v>66</v>
      </c>
      <c r="R39" s="85" t="s">
        <v>67</v>
      </c>
      <c r="S39" s="85" t="s">
        <v>75</v>
      </c>
      <c r="T39" s="85">
        <v>4</v>
      </c>
      <c r="U39" s="85" t="s">
        <v>38</v>
      </c>
      <c r="V39" s="85">
        <v>40000</v>
      </c>
      <c r="W39" s="85">
        <v>336</v>
      </c>
      <c r="X39" s="85" t="s">
        <v>69</v>
      </c>
      <c r="Y39" s="91" t="s">
        <v>73</v>
      </c>
    </row>
    <row r="40" spans="1:25" s="9" customFormat="1" ht="15">
      <c r="A40" s="84">
        <f t="shared" si="14"/>
        <v>3</v>
      </c>
      <c r="B40" s="85" t="s">
        <v>63</v>
      </c>
      <c r="C40" s="85">
        <f t="shared" si="15"/>
        <v>9328.3333333333339</v>
      </c>
      <c r="D40" s="86">
        <f t="shared" si="16"/>
        <v>1.1606916038053763</v>
      </c>
      <c r="E40" s="87">
        <f>VLOOKUP(M40,[1]LICIT_20200320_biol!A$2:N$20,8,0)</f>
        <v>24580</v>
      </c>
      <c r="F40" s="87">
        <f>VLOOKUP(M40,[1]LICIT_20200320_biol!A$2:N$20,11,0)</f>
        <v>27985</v>
      </c>
      <c r="G40" s="88"/>
      <c r="H40" s="85">
        <f t="shared" si="17"/>
        <v>300</v>
      </c>
      <c r="I40" s="85">
        <f t="shared" si="18"/>
        <v>27685</v>
      </c>
      <c r="J40" s="92"/>
      <c r="K40" s="85" t="str">
        <f t="shared" si="19"/>
        <v/>
      </c>
      <c r="L40" s="85"/>
      <c r="M40" s="85">
        <v>210581848</v>
      </c>
      <c r="N40" s="89" t="s">
        <v>76</v>
      </c>
      <c r="O40" s="89" t="s">
        <v>77</v>
      </c>
      <c r="P40" s="90">
        <v>3</v>
      </c>
      <c r="Q40" s="85" t="s">
        <v>66</v>
      </c>
      <c r="R40" s="85" t="s">
        <v>67</v>
      </c>
      <c r="S40" s="85" t="s">
        <v>78</v>
      </c>
      <c r="T40" s="85">
        <v>1</v>
      </c>
      <c r="U40" s="85" t="s">
        <v>38</v>
      </c>
      <c r="V40" s="85">
        <v>30000</v>
      </c>
      <c r="W40" s="85">
        <v>336</v>
      </c>
      <c r="X40" s="85" t="s">
        <v>69</v>
      </c>
      <c r="Y40" s="91" t="s">
        <v>73</v>
      </c>
    </row>
    <row r="41" spans="1:25" s="32" customFormat="1" ht="15">
      <c r="A41" s="35">
        <f t="shared" si="14"/>
        <v>18</v>
      </c>
      <c r="B41" s="36" t="s">
        <v>79</v>
      </c>
      <c r="C41" s="36">
        <f t="shared" si="15"/>
        <v>9411.3333333333339</v>
      </c>
      <c r="D41" s="53">
        <f t="shared" si="16"/>
        <v>1.1710190009591208</v>
      </c>
      <c r="E41" s="36">
        <v>153589</v>
      </c>
      <c r="F41" s="36">
        <v>169404</v>
      </c>
      <c r="G41" s="70">
        <f t="shared" ref="G41:G46" si="20">F41-$I$37/$A$37*A41*1.1</f>
        <v>10867.875</v>
      </c>
      <c r="H41" s="36">
        <f>IF(G41&lt;1500,1500,IF(G41&gt;3500,3500,G41))</f>
        <v>3500</v>
      </c>
      <c r="I41" s="36">
        <f t="shared" si="18"/>
        <v>165904</v>
      </c>
      <c r="J41" s="46">
        <f t="shared" ref="J39:J46" si="21">IF((F41-(1.1*$I$37/$A$37*A41+3500))&lt;0,0,F41-(1.1*$I$37/$A$37*A41+3500))</f>
        <v>7367.875</v>
      </c>
      <c r="K41" s="36" t="str">
        <f t="shared" si="19"/>
        <v/>
      </c>
      <c r="L41" s="36"/>
      <c r="M41" s="36">
        <v>210404680</v>
      </c>
      <c r="N41" s="44" t="s">
        <v>88</v>
      </c>
      <c r="O41" s="44" t="s">
        <v>81</v>
      </c>
      <c r="P41" s="51">
        <v>4.5</v>
      </c>
      <c r="Q41" s="36" t="s">
        <v>66</v>
      </c>
      <c r="R41" s="36" t="s">
        <v>67</v>
      </c>
      <c r="S41" s="36" t="s">
        <v>89</v>
      </c>
      <c r="T41" s="36">
        <v>4</v>
      </c>
      <c r="U41" s="36" t="s">
        <v>38</v>
      </c>
      <c r="V41" s="36">
        <v>30000</v>
      </c>
      <c r="W41" s="36">
        <v>250</v>
      </c>
      <c r="X41" s="36" t="s">
        <v>69</v>
      </c>
      <c r="Y41" s="39" t="s">
        <v>83</v>
      </c>
    </row>
    <row r="42" spans="1:25" s="32" customFormat="1" ht="15">
      <c r="A42" s="35">
        <f t="shared" si="14"/>
        <v>18</v>
      </c>
      <c r="B42" s="36" t="s">
        <v>79</v>
      </c>
      <c r="C42" s="36">
        <f t="shared" si="15"/>
        <v>9411.3333333333339</v>
      </c>
      <c r="D42" s="53">
        <f t="shared" si="16"/>
        <v>1.1710190009591208</v>
      </c>
      <c r="E42" s="36">
        <v>153589</v>
      </c>
      <c r="F42" s="36">
        <v>169404</v>
      </c>
      <c r="G42" s="70">
        <f t="shared" si="20"/>
        <v>10867.875</v>
      </c>
      <c r="H42" s="36">
        <f t="shared" ref="H42:H46" si="22">IF(G42&lt;1500,1500,IF(G42&gt;3500,3500,G42))</f>
        <v>3500</v>
      </c>
      <c r="I42" s="36">
        <f t="shared" si="18"/>
        <v>165904</v>
      </c>
      <c r="J42" s="46">
        <f t="shared" si="21"/>
        <v>7367.875</v>
      </c>
      <c r="K42" s="36" t="str">
        <f t="shared" si="19"/>
        <v/>
      </c>
      <c r="L42" s="36"/>
      <c r="M42" s="36">
        <v>210411386</v>
      </c>
      <c r="N42" s="44" t="s">
        <v>88</v>
      </c>
      <c r="O42" s="44" t="s">
        <v>84</v>
      </c>
      <c r="P42" s="51">
        <v>4.5</v>
      </c>
      <c r="Q42" s="36" t="s">
        <v>66</v>
      </c>
      <c r="R42" s="36" t="s">
        <v>67</v>
      </c>
      <c r="S42" s="36" t="s">
        <v>90</v>
      </c>
      <c r="T42" s="36">
        <v>4</v>
      </c>
      <c r="U42" s="36" t="s">
        <v>38</v>
      </c>
      <c r="V42" s="36">
        <v>30000</v>
      </c>
      <c r="W42" s="36">
        <v>250</v>
      </c>
      <c r="X42" s="36" t="s">
        <v>69</v>
      </c>
      <c r="Y42" s="39" t="s">
        <v>83</v>
      </c>
    </row>
    <row r="43" spans="1:25" s="32" customFormat="1" ht="15">
      <c r="A43" s="35">
        <f t="shared" si="14"/>
        <v>18</v>
      </c>
      <c r="B43" s="36" t="s">
        <v>79</v>
      </c>
      <c r="C43" s="36">
        <f t="shared" si="15"/>
        <v>9411.3333333333339</v>
      </c>
      <c r="D43" s="53">
        <f t="shared" si="16"/>
        <v>1.1710190009591208</v>
      </c>
      <c r="E43" s="36">
        <v>153589</v>
      </c>
      <c r="F43" s="36">
        <v>169404</v>
      </c>
      <c r="G43" s="70">
        <f t="shared" si="20"/>
        <v>10867.875</v>
      </c>
      <c r="H43" s="36">
        <f t="shared" si="22"/>
        <v>3500</v>
      </c>
      <c r="I43" s="36">
        <f t="shared" si="18"/>
        <v>165904</v>
      </c>
      <c r="J43" s="46">
        <f t="shared" si="21"/>
        <v>7367.875</v>
      </c>
      <c r="K43" s="36"/>
      <c r="L43" s="36"/>
      <c r="M43" s="36">
        <v>210753615</v>
      </c>
      <c r="N43" s="44" t="s">
        <v>88</v>
      </c>
      <c r="O43" s="44" t="s">
        <v>86</v>
      </c>
      <c r="P43" s="51">
        <v>4.5</v>
      </c>
      <c r="Q43" s="36" t="s">
        <v>66</v>
      </c>
      <c r="R43" s="36" t="s">
        <v>67</v>
      </c>
      <c r="S43" s="36" t="s">
        <v>91</v>
      </c>
      <c r="T43" s="36">
        <v>4</v>
      </c>
      <c r="U43" s="36" t="s">
        <v>38</v>
      </c>
      <c r="V43" s="36">
        <v>30000</v>
      </c>
      <c r="W43" s="36">
        <v>250</v>
      </c>
      <c r="X43" s="36" t="s">
        <v>69</v>
      </c>
      <c r="Y43" s="39" t="s">
        <v>83</v>
      </c>
    </row>
    <row r="44" spans="1:25" s="32" customFormat="1" ht="15">
      <c r="A44" s="35">
        <f t="shared" si="14"/>
        <v>12</v>
      </c>
      <c r="B44" s="36" t="s">
        <v>79</v>
      </c>
      <c r="C44" s="36">
        <f t="shared" si="15"/>
        <v>9411.3333333333339</v>
      </c>
      <c r="D44" s="53">
        <f t="shared" si="16"/>
        <v>1.1710190009591208</v>
      </c>
      <c r="E44" s="36">
        <v>102077</v>
      </c>
      <c r="F44" s="36">
        <v>112936</v>
      </c>
      <c r="G44" s="70">
        <f t="shared" si="20"/>
        <v>7245.2499999999854</v>
      </c>
      <c r="H44" s="36">
        <f t="shared" si="22"/>
        <v>3500</v>
      </c>
      <c r="I44" s="36">
        <f t="shared" si="18"/>
        <v>109436</v>
      </c>
      <c r="J44" s="46">
        <f t="shared" si="21"/>
        <v>3745.25</v>
      </c>
      <c r="K44" s="36" t="str">
        <f>IF(D44&lt;1.5,"",1.5*$C$37*A44)</f>
        <v/>
      </c>
      <c r="L44" s="36"/>
      <c r="M44" s="36">
        <v>210404672</v>
      </c>
      <c r="N44" s="44" t="s">
        <v>80</v>
      </c>
      <c r="O44" s="44" t="s">
        <v>81</v>
      </c>
      <c r="P44" s="51">
        <v>3</v>
      </c>
      <c r="Q44" s="36" t="s">
        <v>66</v>
      </c>
      <c r="R44" s="36" t="s">
        <v>67</v>
      </c>
      <c r="S44" s="36" t="s">
        <v>82</v>
      </c>
      <c r="T44" s="36">
        <v>4</v>
      </c>
      <c r="U44" s="36" t="s">
        <v>38</v>
      </c>
      <c r="V44" s="36">
        <v>20000</v>
      </c>
      <c r="W44" s="36">
        <v>166</v>
      </c>
      <c r="X44" s="36" t="s">
        <v>69</v>
      </c>
      <c r="Y44" s="39" t="s">
        <v>83</v>
      </c>
    </row>
    <row r="45" spans="1:25" s="32" customFormat="1" ht="15">
      <c r="A45" s="35">
        <f t="shared" si="14"/>
        <v>12</v>
      </c>
      <c r="B45" s="36" t="s">
        <v>79</v>
      </c>
      <c r="C45" s="36">
        <f t="shared" si="15"/>
        <v>9411.3333333333339</v>
      </c>
      <c r="D45" s="53">
        <f t="shared" si="16"/>
        <v>1.1710190009591208</v>
      </c>
      <c r="E45" s="36">
        <v>102077</v>
      </c>
      <c r="F45" s="36">
        <v>112936</v>
      </c>
      <c r="G45" s="70">
        <f t="shared" si="20"/>
        <v>7245.2499999999854</v>
      </c>
      <c r="H45" s="36">
        <f t="shared" si="22"/>
        <v>3500</v>
      </c>
      <c r="I45" s="36">
        <f t="shared" si="18"/>
        <v>109436</v>
      </c>
      <c r="J45" s="46">
        <f>IF((F45-(1.1*$I$37/$A$37*A45+3500))&lt;0,0,F45-(1.1*$I$37/$A$37*A45+3500))</f>
        <v>3745.25</v>
      </c>
      <c r="K45" s="36" t="str">
        <f>IF(D45&lt;1.5,"",1.5*$C$37*A45)</f>
        <v/>
      </c>
      <c r="L45" s="36"/>
      <c r="M45" s="36">
        <v>210411336</v>
      </c>
      <c r="N45" s="44" t="s">
        <v>80</v>
      </c>
      <c r="O45" s="44" t="s">
        <v>84</v>
      </c>
      <c r="P45" s="51">
        <v>3</v>
      </c>
      <c r="Q45" s="36" t="s">
        <v>66</v>
      </c>
      <c r="R45" s="36" t="s">
        <v>67</v>
      </c>
      <c r="S45" s="36" t="s">
        <v>85</v>
      </c>
      <c r="T45" s="36">
        <v>4</v>
      </c>
      <c r="U45" s="36" t="s">
        <v>38</v>
      </c>
      <c r="V45" s="36">
        <v>20000</v>
      </c>
      <c r="W45" s="36">
        <v>166</v>
      </c>
      <c r="X45" s="36" t="s">
        <v>69</v>
      </c>
      <c r="Y45" s="39" t="s">
        <v>83</v>
      </c>
    </row>
    <row r="46" spans="1:25" s="32" customFormat="1" ht="15">
      <c r="A46" s="35">
        <f t="shared" si="14"/>
        <v>12</v>
      </c>
      <c r="B46" s="36" t="s">
        <v>79</v>
      </c>
      <c r="C46" s="36">
        <f t="shared" si="15"/>
        <v>9411.3333333333339</v>
      </c>
      <c r="D46" s="53">
        <f t="shared" si="16"/>
        <v>1.1710190009591208</v>
      </c>
      <c r="E46" s="36">
        <v>102077</v>
      </c>
      <c r="F46" s="36">
        <v>112936</v>
      </c>
      <c r="G46" s="70">
        <f t="shared" si="20"/>
        <v>7245.2499999999854</v>
      </c>
      <c r="H46" s="36">
        <f t="shared" si="22"/>
        <v>3500</v>
      </c>
      <c r="I46" s="36">
        <f t="shared" si="18"/>
        <v>109436</v>
      </c>
      <c r="J46" s="46">
        <f t="shared" si="21"/>
        <v>3745.25</v>
      </c>
      <c r="K46" s="36"/>
      <c r="L46" s="36"/>
      <c r="M46" s="36">
        <v>210753584</v>
      </c>
      <c r="N46" s="44" t="s">
        <v>80</v>
      </c>
      <c r="O46" s="44" t="s">
        <v>86</v>
      </c>
      <c r="P46" s="51">
        <v>3</v>
      </c>
      <c r="Q46" s="36" t="s">
        <v>66</v>
      </c>
      <c r="R46" s="36" t="s">
        <v>67</v>
      </c>
      <c r="S46" s="36" t="s">
        <v>87</v>
      </c>
      <c r="T46" s="36">
        <v>4</v>
      </c>
      <c r="U46" s="36" t="s">
        <v>38</v>
      </c>
      <c r="V46" s="36">
        <v>20000</v>
      </c>
      <c r="W46" s="36">
        <v>166</v>
      </c>
      <c r="X46" s="36" t="s">
        <v>69</v>
      </c>
      <c r="Y46" s="39" t="s">
        <v>83</v>
      </c>
    </row>
    <row r="47" spans="1:25" s="48" customFormat="1">
      <c r="A47" s="36"/>
      <c r="B47" s="36"/>
      <c r="C47" s="45"/>
      <c r="D47" s="37"/>
      <c r="E47" s="37"/>
      <c r="F47" s="46"/>
      <c r="G47" s="46"/>
      <c r="H47" s="46"/>
      <c r="I47" s="82"/>
      <c r="J47" s="83"/>
      <c r="K47" s="14"/>
      <c r="L47" s="14"/>
      <c r="M47" s="14"/>
      <c r="N47" s="14"/>
      <c r="O47" s="14"/>
      <c r="P47" s="16"/>
      <c r="Q47" s="47"/>
      <c r="R47" s="47"/>
      <c r="S47" s="11"/>
      <c r="T47" s="47"/>
      <c r="U47" s="47"/>
      <c r="V47" s="47"/>
      <c r="W47" s="47"/>
      <c r="X47" s="17"/>
      <c r="Y47" s="47"/>
    </row>
    <row r="49" spans="11:11">
      <c r="K49" s="81"/>
    </row>
  </sheetData>
  <sortState ref="A37:DL46">
    <sortCondition ref="D37:D46"/>
  </sortState>
  <mergeCells count="4">
    <mergeCell ref="C1:R1"/>
    <mergeCell ref="C2:R2"/>
    <mergeCell ref="C3:R3"/>
    <mergeCell ref="C4:R4"/>
  </mergeCells>
  <conditionalFormatting sqref="A11:D20 F34 H25:Y26 G11:G12 A37:D46 F36 E38:F43 G37 H37:Y46 H11:Y20">
    <cfRule type="expression" dxfId="53" priority="143">
      <formula>VALUE($K11)&gt;0</formula>
    </cfRule>
  </conditionalFormatting>
  <conditionalFormatting sqref="A11:D20 F34 H25:Y26 G11:G12 A37:D46 F36 E38:F43 G37 H37:Y46 H11:Y20">
    <cfRule type="expression" dxfId="52" priority="142">
      <formula>$D11&lt;1.10000000001</formula>
    </cfRule>
  </conditionalFormatting>
  <conditionalFormatting sqref="B29:D29 U30 A30:D31 J26:J31">
    <cfRule type="expression" dxfId="129" priority="115">
      <formula>VALUE($K26)&gt;0</formula>
    </cfRule>
  </conditionalFormatting>
  <conditionalFormatting sqref="B29:D29 J26:J31">
    <cfRule type="expression" dxfId="128" priority="114">
      <formula>$D26&lt;1.10000000001</formula>
    </cfRule>
  </conditionalFormatting>
  <conditionalFormatting sqref="U25:U31">
    <cfRule type="expression" dxfId="125" priority="113">
      <formula>VALUE($K25)&gt;0</formula>
    </cfRule>
  </conditionalFormatting>
  <conditionalFormatting sqref="U25:U31">
    <cfRule type="expression" dxfId="124" priority="112">
      <formula>$D25&lt;1.10000000001</formula>
    </cfRule>
  </conditionalFormatting>
  <conditionalFormatting sqref="U31">
    <cfRule type="expression" dxfId="123" priority="111">
      <formula>VALUE($K31)&gt;0</formula>
    </cfRule>
  </conditionalFormatting>
  <conditionalFormatting sqref="U31">
    <cfRule type="expression" dxfId="122" priority="110">
      <formula>$D31&lt;1.10000000001</formula>
    </cfRule>
  </conditionalFormatting>
  <conditionalFormatting sqref="A25:A31">
    <cfRule type="expression" dxfId="121" priority="109">
      <formula>VALUE($K25)&gt;0</formula>
    </cfRule>
  </conditionalFormatting>
  <conditionalFormatting sqref="A25:A31">
    <cfRule type="expression" dxfId="120" priority="108">
      <formula>$D25&lt;1.10000000001</formula>
    </cfRule>
  </conditionalFormatting>
  <conditionalFormatting sqref="B25:D31">
    <cfRule type="expression" dxfId="119" priority="107">
      <formula>VALUE($K25)&gt;0</formula>
    </cfRule>
  </conditionalFormatting>
  <conditionalFormatting sqref="B25:D31">
    <cfRule type="expression" dxfId="118" priority="106">
      <formula>$D25&lt;1.10000000001</formula>
    </cfRule>
  </conditionalFormatting>
  <conditionalFormatting sqref="C25:C31">
    <cfRule type="expression" dxfId="117" priority="105">
      <formula>VALUE($K25)&gt;0</formula>
    </cfRule>
  </conditionalFormatting>
  <conditionalFormatting sqref="C25:C31">
    <cfRule type="expression" dxfId="116" priority="104">
      <formula>$D25&lt;1.10000000001</formula>
    </cfRule>
  </conditionalFormatting>
  <conditionalFormatting sqref="D25:D31">
    <cfRule type="expression" dxfId="115" priority="103">
      <formula>VALUE($K25)&gt;0</formula>
    </cfRule>
  </conditionalFormatting>
  <conditionalFormatting sqref="D25:D31">
    <cfRule type="expression" dxfId="114" priority="102">
      <formula>$D25&lt;1.10000000001</formula>
    </cfRule>
  </conditionalFormatting>
  <conditionalFormatting sqref="J25:J31">
    <cfRule type="expression" dxfId="127" priority="101">
      <formula>VALUE($K25)&gt;0</formula>
    </cfRule>
  </conditionalFormatting>
  <conditionalFormatting sqref="J25:J31">
    <cfRule type="expression" dxfId="126" priority="100">
      <formula>$D25&lt;1.10000000001</formula>
    </cfRule>
  </conditionalFormatting>
  <conditionalFormatting sqref="U29">
    <cfRule type="expression" dxfId="113" priority="99">
      <formula>VALUE($K29)&gt;0</formula>
    </cfRule>
  </conditionalFormatting>
  <conditionalFormatting sqref="U29">
    <cfRule type="expression" dxfId="112" priority="98">
      <formula>$D29&lt;1.10000000001</formula>
    </cfRule>
  </conditionalFormatting>
  <conditionalFormatting sqref="G25:G26">
    <cfRule type="expression" dxfId="111" priority="97">
      <formula>VALUE($L21)&gt;0</formula>
    </cfRule>
  </conditionalFormatting>
  <conditionalFormatting sqref="G25:G26">
    <cfRule type="expression" dxfId="110" priority="96">
      <formula>$D21&lt;1.10000000001</formula>
    </cfRule>
  </conditionalFormatting>
  <conditionalFormatting sqref="H27:H31">
    <cfRule type="expression" dxfId="13" priority="94">
      <formula>VALUE($K27)&gt;0</formula>
    </cfRule>
  </conditionalFormatting>
  <conditionalFormatting sqref="H27:H31">
    <cfRule type="expression" dxfId="12" priority="93">
      <formula>$D27&lt;1.10000000001</formula>
    </cfRule>
  </conditionalFormatting>
  <conditionalFormatting sqref="H27:H31">
    <cfRule type="expression" dxfId="11" priority="92">
      <formula>VALUE($L27)&gt;0</formula>
    </cfRule>
  </conditionalFormatting>
  <conditionalFormatting sqref="H27:H31">
    <cfRule type="expression" dxfId="10" priority="91">
      <formula>$D27&lt;1.10000000001</formula>
    </cfRule>
  </conditionalFormatting>
  <conditionalFormatting sqref="H13:H20">
    <cfRule type="expression" dxfId="109" priority="60">
      <formula>VALUE($K13)&gt;0</formula>
    </cfRule>
  </conditionalFormatting>
  <conditionalFormatting sqref="H13:H20">
    <cfRule type="expression" dxfId="108" priority="59">
      <formula>$D13&lt;1.10000000001</formula>
    </cfRule>
  </conditionalFormatting>
  <conditionalFormatting sqref="H13:H20">
    <cfRule type="expression" dxfId="107" priority="58">
      <formula>VALUE($L13)&gt;0</formula>
    </cfRule>
  </conditionalFormatting>
  <conditionalFormatting sqref="H13:H20">
    <cfRule type="expression" dxfId="106" priority="57">
      <formula>$D13&lt;1.10000000001</formula>
    </cfRule>
  </conditionalFormatting>
  <conditionalFormatting sqref="A27:D27 J28:J31 H27:Y27 H28:H31">
    <cfRule type="expression" dxfId="9" priority="56">
      <formula>VALUE($K27)&gt;0</formula>
    </cfRule>
  </conditionalFormatting>
  <conditionalFormatting sqref="A27:D27 J28:J31 H27:Y27 H28:H31">
    <cfRule type="expression" dxfId="8" priority="55">
      <formula>$D27&lt;1.10000000001</formula>
    </cfRule>
  </conditionalFormatting>
  <conditionalFormatting sqref="A28:D31 H28:Y31">
    <cfRule type="expression" dxfId="7" priority="54">
      <formula>VALUE($K28)&gt;0</formula>
    </cfRule>
  </conditionalFormatting>
  <conditionalFormatting sqref="A28:D31 H28:Y31">
    <cfRule type="expression" dxfId="6" priority="53">
      <formula>$D28&lt;1.10000000001</formula>
    </cfRule>
  </conditionalFormatting>
  <conditionalFormatting sqref="J13:J20">
    <cfRule type="expression" dxfId="105" priority="52">
      <formula>VALUE($K13)&gt;0</formula>
    </cfRule>
  </conditionalFormatting>
  <conditionalFormatting sqref="J13:J20">
    <cfRule type="expression" dxfId="104" priority="51">
      <formula>$D13&lt;1.10000000001</formula>
    </cfRule>
  </conditionalFormatting>
  <conditionalFormatting sqref="J13:J20">
    <cfRule type="expression" dxfId="103" priority="50">
      <formula>VALUE($K13)&gt;0</formula>
    </cfRule>
  </conditionalFormatting>
  <conditionalFormatting sqref="J13:J20">
    <cfRule type="expression" dxfId="102" priority="49">
      <formula>$D13&lt;1.10000000001</formula>
    </cfRule>
  </conditionalFormatting>
  <conditionalFormatting sqref="J13:J20">
    <cfRule type="expression" dxfId="101" priority="48">
      <formula>VALUE($K13)&gt;0</formula>
    </cfRule>
  </conditionalFormatting>
  <conditionalFormatting sqref="J13:J20">
    <cfRule type="expression" dxfId="100" priority="47">
      <formula>$D13&lt;1.10000000001</formula>
    </cfRule>
  </conditionalFormatting>
  <conditionalFormatting sqref="J13:J20">
    <cfRule type="expression" dxfId="99" priority="46">
      <formula>VALUE($K13)&gt;0</formula>
    </cfRule>
  </conditionalFormatting>
  <conditionalFormatting sqref="J13:J20">
    <cfRule type="expression" dxfId="98" priority="45">
      <formula>$D13&lt;1.10000000001</formula>
    </cfRule>
  </conditionalFormatting>
  <conditionalFormatting sqref="J13:J20">
    <cfRule type="expression" dxfId="97" priority="44">
      <formula>VALUE($K13)&gt;0</formula>
    </cfRule>
  </conditionalFormatting>
  <conditionalFormatting sqref="J13:J20">
    <cfRule type="expression" dxfId="96" priority="43">
      <formula>$D13&lt;1.10000000001</formula>
    </cfRule>
  </conditionalFormatting>
  <conditionalFormatting sqref="J13:J20">
    <cfRule type="expression" dxfId="95" priority="42">
      <formula>VALUE($K13)&gt;0</formula>
    </cfRule>
  </conditionalFormatting>
  <conditionalFormatting sqref="J13:J20">
    <cfRule type="expression" dxfId="94" priority="41">
      <formula>$D13&lt;1.10000000001</formula>
    </cfRule>
  </conditionalFormatting>
  <conditionalFormatting sqref="J13:J20">
    <cfRule type="expression" dxfId="93" priority="40">
      <formula>VALUE($K13)&gt;0</formula>
    </cfRule>
  </conditionalFormatting>
  <conditionalFormatting sqref="J13:J20">
    <cfRule type="expression" dxfId="92" priority="39">
      <formula>$D13&lt;1.10000000001</formula>
    </cfRule>
  </conditionalFormatting>
  <conditionalFormatting sqref="J13:J20">
    <cfRule type="expression" dxfId="91" priority="38">
      <formula>VALUE($K13)&gt;0</formula>
    </cfRule>
  </conditionalFormatting>
  <conditionalFormatting sqref="J13:J20">
    <cfRule type="expression" dxfId="90" priority="37">
      <formula>$D13&lt;1.10000000001</formula>
    </cfRule>
  </conditionalFormatting>
  <conditionalFormatting sqref="J13:J20">
    <cfRule type="expression" dxfId="89" priority="36">
      <formula>VALUE($K13)&gt;0</formula>
    </cfRule>
  </conditionalFormatting>
  <conditionalFormatting sqref="J13:J20">
    <cfRule type="expression" dxfId="88" priority="35">
      <formula>$D13&lt;1.10000000001</formula>
    </cfRule>
  </conditionalFormatting>
  <conditionalFormatting sqref="J16:J19">
    <cfRule type="expression" dxfId="83" priority="32">
      <formula>VALUE($K16)&gt;0</formula>
    </cfRule>
  </conditionalFormatting>
  <conditionalFormatting sqref="J16:J19">
    <cfRule type="expression" dxfId="82" priority="31">
      <formula>$D16&lt;1.10000000001</formula>
    </cfRule>
  </conditionalFormatting>
  <conditionalFormatting sqref="J16:J19">
    <cfRule type="expression" dxfId="81" priority="30">
      <formula>VALUE($K16)&gt;0</formula>
    </cfRule>
  </conditionalFormatting>
  <conditionalFormatting sqref="J16:J19">
    <cfRule type="expression" dxfId="80" priority="29">
      <formula>$D16&lt;1.10000000001</formula>
    </cfRule>
  </conditionalFormatting>
  <conditionalFormatting sqref="J16:J19">
    <cfRule type="expression" dxfId="79" priority="28">
      <formula>VALUE($K16)&gt;0</formula>
    </cfRule>
  </conditionalFormatting>
  <conditionalFormatting sqref="J16:J19">
    <cfRule type="expression" dxfId="78" priority="27">
      <formula>$D16&lt;1.10000000001</formula>
    </cfRule>
  </conditionalFormatting>
  <conditionalFormatting sqref="J16:J19">
    <cfRule type="expression" dxfId="77" priority="26">
      <formula>VALUE($K16)&gt;0</formula>
    </cfRule>
  </conditionalFormatting>
  <conditionalFormatting sqref="J16:J19">
    <cfRule type="expression" dxfId="76" priority="25">
      <formula>$D16&lt;1.10000000001</formula>
    </cfRule>
  </conditionalFormatting>
  <conditionalFormatting sqref="J16:J19">
    <cfRule type="expression" dxfId="75" priority="24">
      <formula>VALUE($K16)&gt;0</formula>
    </cfRule>
  </conditionalFormatting>
  <conditionalFormatting sqref="J16:J19">
    <cfRule type="expression" dxfId="74" priority="23">
      <formula>$D16&lt;1.10000000001</formula>
    </cfRule>
  </conditionalFormatting>
  <conditionalFormatting sqref="J16:J19">
    <cfRule type="expression" dxfId="73" priority="22">
      <formula>VALUE($K16)&gt;0</formula>
    </cfRule>
  </conditionalFormatting>
  <conditionalFormatting sqref="J16:J19">
    <cfRule type="expression" dxfId="72" priority="21">
      <formula>$D16&lt;1.10000000001</formula>
    </cfRule>
  </conditionalFormatting>
  <conditionalFormatting sqref="J38:J46">
    <cfRule type="expression" dxfId="59" priority="18">
      <formula>VALUE($K38)&gt;0</formula>
    </cfRule>
  </conditionalFormatting>
  <conditionalFormatting sqref="J38:J46">
    <cfRule type="expression" dxfId="58" priority="17">
      <formula>$D38&lt;1.10000000001</formula>
    </cfRule>
  </conditionalFormatting>
  <conditionalFormatting sqref="J38:J46">
    <cfRule type="expression" dxfId="57" priority="16">
      <formula>VALUE($K38)&gt;0</formula>
    </cfRule>
  </conditionalFormatting>
  <conditionalFormatting sqref="J38:J46">
    <cfRule type="expression" dxfId="56" priority="15">
      <formula>$D38&lt;1.10000000001</formula>
    </cfRule>
  </conditionalFormatting>
  <conditionalFormatting sqref="J38:J46">
    <cfRule type="expression" dxfId="55" priority="14">
      <formula>VALUE($K38)&gt;0</formula>
    </cfRule>
  </conditionalFormatting>
  <conditionalFormatting sqref="J38:J46">
    <cfRule type="expression" dxfId="54" priority="13">
      <formula>$D38&lt;1.10000000001</formula>
    </cfRule>
  </conditionalFormatting>
  <conditionalFormatting sqref="H27:H31">
    <cfRule type="expression" dxfId="5" priority="12">
      <formula>VALUE($K27)&gt;0</formula>
    </cfRule>
  </conditionalFormatting>
  <conditionalFormatting sqref="H27:H31">
    <cfRule type="expression" dxfId="4" priority="11">
      <formula>$D27&lt;1.10000000001</formula>
    </cfRule>
  </conditionalFormatting>
  <conditionalFormatting sqref="H27:H31">
    <cfRule type="expression" dxfId="3" priority="10">
      <formula>VALUE($K27)&gt;0</formula>
    </cfRule>
  </conditionalFormatting>
  <conditionalFormatting sqref="H27:H31">
    <cfRule type="expression" dxfId="2" priority="9">
      <formula>$D27&lt;1.10000000001</formula>
    </cfRule>
  </conditionalFormatting>
  <conditionalFormatting sqref="H27:H31">
    <cfRule type="expression" dxfId="1" priority="8">
      <formula>VALUE($L27)&gt;0</formula>
    </cfRule>
  </conditionalFormatting>
  <conditionalFormatting sqref="H27:H31">
    <cfRule type="expression" dxfId="0" priority="7">
      <formula>$D27&lt;1.10000000001</formula>
    </cfRule>
  </conditionalFormatting>
  <conditionalFormatting sqref="J13:J20">
    <cfRule type="expression" dxfId="51" priority="6">
      <formula>VALUE($K13)&gt;0</formula>
    </cfRule>
  </conditionalFormatting>
  <conditionalFormatting sqref="J13:J20">
    <cfRule type="expression" dxfId="49" priority="5">
      <formula>$D13&lt;1.10000000001</formula>
    </cfRule>
  </conditionalFormatting>
  <conditionalFormatting sqref="J13:J20">
    <cfRule type="expression" dxfId="47" priority="4">
      <formula>VALUE($K13)&gt;0</formula>
    </cfRule>
  </conditionalFormatting>
  <conditionalFormatting sqref="J13:J20">
    <cfRule type="expression" dxfId="45" priority="3">
      <formula>$D13&lt;1.10000000001</formula>
    </cfRule>
  </conditionalFormatting>
  <conditionalFormatting sqref="J13:J20">
    <cfRule type="expression" dxfId="43" priority="2">
      <formula>VALUE($K13)&gt;0</formula>
    </cfRule>
  </conditionalFormatting>
  <conditionalFormatting sqref="J13:J20">
    <cfRule type="expression" dxfId="41" priority="1">
      <formula>$D13&lt;1.10000000001</formula>
    </cfRule>
  </conditionalFormatting>
  <pageMargins left="0.45" right="0.39" top="0.98425196850393704" bottom="0.98425196850393704" header="0.51181102362204722" footer="0.51181102362204722"/>
  <pageSetup paperSize="9" scale="3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BIOL </vt:lpstr>
      <vt:lpstr>'BIOL '!Nyomtatási_terület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Ispán Fanni</dc:creator>
  <cp:lastModifiedBy>pokae</cp:lastModifiedBy>
  <dcterms:created xsi:type="dcterms:W3CDTF">2017-02-07T10:37:13Z</dcterms:created>
  <dcterms:modified xsi:type="dcterms:W3CDTF">2020-03-26T16:09:48Z</dcterms:modified>
</cp:coreProperties>
</file>