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30" yWindow="4050" windowWidth="19155" windowHeight="12075"/>
  </bookViews>
  <sheets>
    <sheet name="BIOL " sheetId="4" r:id="rId1"/>
  </sheets>
  <definedNames>
    <definedName name="_xlnm.Print_Area" localSheetId="0">'BIOL '!$A$1:$Y$46</definedName>
  </definedNames>
  <calcPr calcId="125725"/>
</workbook>
</file>

<file path=xl/calcChain.xml><?xml version="1.0" encoding="utf-8"?>
<calcChain xmlns="http://schemas.openxmlformats.org/spreadsheetml/2006/main">
  <c r="A31" i="4"/>
  <c r="C31" s="1"/>
  <c r="A30"/>
  <c r="C29"/>
  <c r="A28"/>
  <c r="A27"/>
  <c r="C27" s="1"/>
  <c r="A26"/>
  <c r="H26" s="1"/>
  <c r="A25"/>
  <c r="H25" s="1"/>
  <c r="G30" l="1"/>
  <c r="H30" s="1"/>
  <c r="I30" s="1"/>
  <c r="C25"/>
  <c r="D25" s="1"/>
  <c r="G27"/>
  <c r="H27" s="1"/>
  <c r="I27" s="1"/>
  <c r="G28"/>
  <c r="H28" s="1"/>
  <c r="I28" s="1"/>
  <c r="J27"/>
  <c r="C30"/>
  <c r="J31"/>
  <c r="G29"/>
  <c r="H29" s="1"/>
  <c r="I29" s="1"/>
  <c r="J29"/>
  <c r="G31"/>
  <c r="H31" s="1"/>
  <c r="I31" s="1"/>
  <c r="J25"/>
  <c r="J28"/>
  <c r="J30"/>
  <c r="J26"/>
  <c r="C26"/>
  <c r="C28"/>
  <c r="D26" l="1"/>
  <c r="D31"/>
  <c r="K31" s="1"/>
  <c r="D28"/>
  <c r="D27"/>
  <c r="D29"/>
  <c r="K29" s="1"/>
  <c r="D30"/>
  <c r="K30" s="1"/>
  <c r="A40"/>
  <c r="A39"/>
  <c r="H39" s="1"/>
  <c r="I39" s="1"/>
  <c r="A38"/>
  <c r="A43"/>
  <c r="H43" s="1"/>
  <c r="I43" s="1"/>
  <c r="A42"/>
  <c r="H42" s="1"/>
  <c r="I42" s="1"/>
  <c r="A41"/>
  <c r="H41" s="1"/>
  <c r="A44"/>
  <c r="H44" s="1"/>
  <c r="A46"/>
  <c r="A45"/>
  <c r="H45" s="1"/>
  <c r="I45" s="1"/>
  <c r="A37"/>
  <c r="C37" s="1"/>
  <c r="A14"/>
  <c r="H14" s="1"/>
  <c r="A13"/>
  <c r="H13" s="1"/>
  <c r="A20"/>
  <c r="H20" s="1"/>
  <c r="A19"/>
  <c r="H19" s="1"/>
  <c r="A15"/>
  <c r="H15" s="1"/>
  <c r="A16"/>
  <c r="H16" s="1"/>
  <c r="A17"/>
  <c r="H17" s="1"/>
  <c r="A18"/>
  <c r="H18" s="1"/>
  <c r="A11"/>
  <c r="H11" s="1"/>
  <c r="A12"/>
  <c r="C12" l="1"/>
  <c r="H12"/>
  <c r="I12" s="1"/>
  <c r="C19"/>
  <c r="C18"/>
  <c r="H37"/>
  <c r="I37" s="1"/>
  <c r="C20"/>
  <c r="C11"/>
  <c r="I44"/>
  <c r="C40"/>
  <c r="D40" s="1"/>
  <c r="C38"/>
  <c r="D38" s="1"/>
  <c r="K38" s="1"/>
  <c r="C46"/>
  <c r="D46" s="1"/>
  <c r="K46" s="1"/>
  <c r="I41"/>
  <c r="I15"/>
  <c r="C14"/>
  <c r="C16"/>
  <c r="C13"/>
  <c r="I11"/>
  <c r="I13"/>
  <c r="I16"/>
  <c r="C42"/>
  <c r="D42" s="1"/>
  <c r="K42" s="1"/>
  <c r="C39"/>
  <c r="D39" s="1"/>
  <c r="K39" s="1"/>
  <c r="I19"/>
  <c r="C45"/>
  <c r="D45" s="1"/>
  <c r="K45" s="1"/>
  <c r="C17"/>
  <c r="C15"/>
  <c r="I20"/>
  <c r="I14"/>
  <c r="H46"/>
  <c r="I46" s="1"/>
  <c r="C41"/>
  <c r="D41" s="1"/>
  <c r="K41" s="1"/>
  <c r="C43"/>
  <c r="D43" s="1"/>
  <c r="C44"/>
  <c r="D44" s="1"/>
  <c r="K44" s="1"/>
  <c r="D37"/>
  <c r="K37" s="1"/>
  <c r="H38"/>
  <c r="I38" s="1"/>
  <c r="H40"/>
  <c r="I40" s="1"/>
  <c r="D18" l="1"/>
  <c r="K18" s="1"/>
  <c r="D11"/>
  <c r="K11" s="1"/>
  <c r="I17"/>
  <c r="D16"/>
  <c r="K16" s="1"/>
  <c r="D20"/>
  <c r="K20" s="1"/>
  <c r="D15"/>
  <c r="K15" s="1"/>
  <c r="D13"/>
  <c r="D19"/>
  <c r="K19" s="1"/>
  <c r="D12"/>
  <c r="K12" s="1"/>
  <c r="D14"/>
  <c r="D17"/>
  <c r="K17" s="1"/>
  <c r="K14" l="1"/>
  <c r="K13"/>
  <c r="I18"/>
</calcChain>
</file>

<file path=xl/sharedStrings.xml><?xml version="1.0" encoding="utf-8"?>
<sst xmlns="http://schemas.openxmlformats.org/spreadsheetml/2006/main" count="331" uniqueCount="126">
  <si>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</si>
  <si>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</si>
  <si>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</si>
  <si>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</si>
  <si>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</si>
  <si>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</si>
  <si>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</si>
  <si>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</si>
  <si>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</si>
  <si>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</si>
  <si>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</si>
  <si>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</si>
  <si>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Adagolás</t>
  </si>
  <si>
    <t>Termelői ár (Ft)</t>
  </si>
  <si>
    <t>Bruttó fogyasztói ár (Ft)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</si>
  <si>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</si>
  <si>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</si>
  <si>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</si>
  <si>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</si>
  <si>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</si>
  <si>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</si>
  <si>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</si>
  <si>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</si>
  <si>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</si>
  <si>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</si>
  <si>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</si>
  <si>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</si>
  <si>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</si>
  <si>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</si>
  <si>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</si>
  <si>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</si>
  <si>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</si>
  <si>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</si>
  <si>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</si>
  <si>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</si>
  <si>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</si>
  <si>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</si>
  <si>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EU/1/10/631/005</t>
  </si>
  <si>
    <t>adag</t>
  </si>
  <si>
    <t>mcg</t>
  </si>
  <si>
    <t>Pharmacenter Hungary Kft</t>
  </si>
  <si>
    <t>ACCOFIL 48 MILLIÓ E/0,5 ML OLDATOS INJEKCIÓ VAGY INFÚZIÓ ELŐRETÖLTÖTT FECSKENDŐBEN</t>
  </si>
  <si>
    <t>EU/1/10/631/008</t>
  </si>
  <si>
    <t>NIVESTIM 48 MILLIÓ EGYSÉG (480 MIKROGRAMM/0,5 ML) OLDATOS INJEKCIÓ/INFÚZIÓ</t>
  </si>
  <si>
    <t>5x0,5ml előretöltött fecskendőben</t>
  </si>
  <si>
    <t>Aramis Pharma Kft.</t>
  </si>
  <si>
    <t>NIVESTIM 30 MILLIÓ EGYSÉG (300 MIKROGRAMM/0,5 ML) OLDATOS INJEKCIÓ/INFÚZIÓ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</si>
  <si>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</si>
  <si>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</si>
  <si>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</si>
  <si>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</si>
  <si>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</si>
  <si>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30 MILLIÓ NE OLDATOS INJEKCIÓ VAGY INFÚZIÓ</t>
  </si>
  <si>
    <t>5x0,5ml előretöltött fecskendőben biztonsági védőeszközzel</t>
  </si>
  <si>
    <t>EU/1/08/444/010</t>
  </si>
  <si>
    <t>Teva Magyarország Zrt.</t>
  </si>
  <si>
    <t>EU/1/08/444/002</t>
  </si>
  <si>
    <t>RATIOGRASTIM 48 MILLIÓ NE OLDATOS INJEKCIÓ VAGY INFÚZIÓ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</si>
  <si>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</si>
  <si>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</si>
  <si>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</si>
  <si>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</si>
  <si>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</si>
  <si>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30e NE/hét</t>
  </si>
  <si>
    <t>RETACRIT 40000 NE/1,0 ML OLDATOS INJEKCIÓ ELŐRETÖLTÖTT FECSKENDŐBEN</t>
  </si>
  <si>
    <t>4x előretöltött fecskendőben</t>
  </si>
  <si>
    <t>B03XA01</t>
  </si>
  <si>
    <t>eritropoietin</t>
  </si>
  <si>
    <t>EU/1/07/431/024</t>
  </si>
  <si>
    <t>NE</t>
  </si>
  <si>
    <t>BINOCRIT 40000 NE/1,0 ML OLDATOS INJEKCIÓ ELŐRETÖLTÖTT FECSKENDŐBEN</t>
  </si>
  <si>
    <t>1x1,0ml előretöltött fecskendőben +bizt.tűvédővel</t>
  </si>
  <si>
    <t>EU/1/07/410/051</t>
  </si>
  <si>
    <t>Sandoz Hungária Kereskedelmi Kft.</t>
  </si>
  <si>
    <t>4x1,0ml előretöltött fecskendőben +bizt.tűvédővel</t>
  </si>
  <si>
    <t>EU/1/07/410/055</t>
  </si>
  <si>
    <t>BINOCRIT 30000 NE/0,75 ML OLDATOS INJEKCIÓ ELŐRETÖLTÖTT FECSKENDŐBEN</t>
  </si>
  <si>
    <t>1x0,75ml előretöltött fecskendőben +bizt.tűvédővel</t>
  </si>
  <si>
    <t>EU/1/07/410/049</t>
  </si>
  <si>
    <t>20e NE/hét</t>
  </si>
  <si>
    <t>EPORATIO 20000 NE/1 ML OLDATOS INJEKCIÓ ELŐRETÖLTÖTT FECSKENDŐBEN</t>
  </si>
  <si>
    <t>4x1ml előretöltött fecskendőben biztonsági védőeszköz nélkül</t>
  </si>
  <si>
    <t>EU/1/09/573/019</t>
  </si>
  <si>
    <t>TEVA Gyógyszergyár Zrt.</t>
  </si>
  <si>
    <t>4x1ml előretöltött fecskendőben biztonsági védőeszközzel</t>
  </si>
  <si>
    <t>EU/1/09/573/020</t>
  </si>
  <si>
    <t>4x1ml előretöltött fecskendőben biztonsági tűvel</t>
  </si>
  <si>
    <t>EU/1/09/573/038</t>
  </si>
  <si>
    <t>EPORATIO 30000 NE/1 ML OLDATOS INJEKCIÓ ELŐRETÖLTÖTT FECSKENDŐBEN</t>
  </si>
  <si>
    <t>EU/1/09/573/025</t>
  </si>
  <si>
    <t>EU/1/09/573/026</t>
  </si>
  <si>
    <t>EU/1/09/573/041</t>
  </si>
  <si>
    <t>mikg/1ml</t>
  </si>
  <si>
    <t>L03AA (colonia stimuláló faktorok) 2. csoport</t>
  </si>
  <si>
    <t>TTT-kód</t>
  </si>
  <si>
    <t>Készítmény megnevezése</t>
  </si>
  <si>
    <t>Kiszerelési egység</t>
  </si>
  <si>
    <t>ATC-kód</t>
  </si>
  <si>
    <t>Nyilvántartási szám</t>
  </si>
  <si>
    <t>6 mg/ciklus</t>
  </si>
  <si>
    <t>GRASUSTEK 6 MG OLDATOS INJEKCIÓ</t>
  </si>
  <si>
    <t>1x előretöltött fecskendőben tűvédővel</t>
  </si>
  <si>
    <t>L03AA13</t>
  </si>
  <si>
    <t>pegfilgastrim</t>
  </si>
  <si>
    <t>EU/1/19/1375/001</t>
  </si>
  <si>
    <t>mg</t>
  </si>
  <si>
    <t>PELMEG 6 MG OLDATOS INJEKCIÓ ELŐRETÖLTÖTT FECSKENDŐBEN</t>
  </si>
  <si>
    <t>1x0,6ml előretöltött fecskendőben</t>
  </si>
  <si>
    <t>EU/1/18/1328/001</t>
  </si>
  <si>
    <t>EGIS Gyógyszergyár Zrt.</t>
  </si>
  <si>
    <t>ZIEXTENZO 6 MG OLDATOS INJEKCIÓ ELŐRETÖLTÖTT FECSKENDŐBEN</t>
  </si>
  <si>
    <t>EU/1/18/1327/001</t>
  </si>
  <si>
    <t>PELGRAZ 6 MG OLDATOS INJEKCIÓ ELŐRETÖLTÖTT FECSKENDŐBEN</t>
  </si>
  <si>
    <t>1x előretöltött fecskendőben (tűvédővel)+1 db alkoholos vattapamacs</t>
  </si>
  <si>
    <t>EU/1/18/1313/001</t>
  </si>
  <si>
    <t>LONQUEX 6 MG OLDATOS INJEKCIÓ</t>
  </si>
  <si>
    <t>1x előretöltött fecskendőben biztonsági tűvédővel</t>
  </si>
  <si>
    <t>L03AA14</t>
  </si>
  <si>
    <t>lipefilgrasztim</t>
  </si>
  <si>
    <t>EU/1/13/856/001</t>
  </si>
  <si>
    <t>NEULASTA 6 MG OLDATOS INJEKCIÓ</t>
  </si>
  <si>
    <t>1x előretöltött fecskendőben (buborékfólia nélkül)</t>
  </si>
  <si>
    <t>EU/1/02/227/002</t>
  </si>
  <si>
    <t>Amgen Gyógyszerkereskedelmi Kft.</t>
  </si>
  <si>
    <t>EU/1/02/227/004</t>
  </si>
  <si>
    <t>L03AA (colonia stimuláló faktorok) 1. csoport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</si>
</sst>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.0%"/>
    <numFmt numFmtId="165" formatCode="0.0"/>
    <numFmt numFmtId="166" formatCode="_-* #,##0\ _F_t_-;\-* #,##0\ _F_t_-;_-* &quot;-&quot;??\ _F_t_-;_-@_-"/>
  </numFmts>
  <fonts count="12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sz val="10"/>
      <color rgb="FF00B0F0"/>
      <name val="Arial"/>
      <family val="2"/>
      <charset val="238"/>
    </font>
    <font>
      <b/>
      <sz val="10"/>
      <name val="Times New Roman"/>
      <family val="1"/>
      <charset val="238"/>
    </font>
    <font>
      <u/>
      <sz val="10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6">
    <xf numFmtId="0" fontId="0" fillId="0" borderId="0" xfId="0"/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1" fillId="2" borderId="0" xfId="1" applyNumberFormat="1" applyFont="1" applyFill="1" applyAlignment="1">
      <alignment horizontal="center"/>
    </xf>
    <xf numFmtId="0" fontId="1" fillId="2" borderId="0" xfId="1" applyFont="1" applyFill="1"/>
    <xf numFmtId="0" fontId="1" fillId="2" borderId="0" xfId="1" applyFont="1" applyFill="1" applyAlignment="1">
      <alignment horizontal="right"/>
    </xf>
    <xf numFmtId="0" fontId="1" fillId="3" borderId="0" xfId="1" applyFont="1" applyFill="1" applyBorder="1"/>
    <xf numFmtId="0" fontId="1" fillId="2" borderId="0" xfId="1" applyFont="1" applyFill="1" applyBorder="1" applyAlignment="1">
      <alignment horizontal="center"/>
    </xf>
    <xf numFmtId="0" fontId="1" fillId="4" borderId="0" xfId="1" applyFont="1" applyFill="1" applyBorder="1"/>
    <xf numFmtId="0" fontId="2" fillId="4" borderId="0" xfId="1" applyFont="1" applyFill="1" applyBorder="1"/>
    <xf numFmtId="3" fontId="1" fillId="2" borderId="0" xfId="1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1" fontId="1" fillId="3" borderId="0" xfId="1" applyNumberFormat="1" applyFont="1" applyFill="1" applyAlignment="1">
      <alignment horizontal="center"/>
    </xf>
    <xf numFmtId="1" fontId="1" fillId="5" borderId="0" xfId="1" applyNumberFormat="1" applyFont="1" applyFill="1" applyAlignment="1">
      <alignment horizontal="left"/>
    </xf>
    <xf numFmtId="3" fontId="1" fillId="5" borderId="0" xfId="1" applyNumberFormat="1" applyFont="1" applyFill="1" applyAlignment="1">
      <alignment horizontal="center"/>
    </xf>
    <xf numFmtId="9" fontId="1" fillId="3" borderId="0" xfId="2" applyFont="1" applyFill="1" applyAlignment="1">
      <alignment horizontal="center"/>
    </xf>
    <xf numFmtId="0" fontId="1" fillId="3" borderId="0" xfId="1" applyFont="1" applyFill="1"/>
    <xf numFmtId="0" fontId="1" fillId="3" borderId="0" xfId="1" applyFont="1" applyFill="1" applyAlignment="1">
      <alignment horizontal="center"/>
    </xf>
    <xf numFmtId="0" fontId="1" fillId="3" borderId="0" xfId="1" applyFont="1" applyFill="1" applyAlignment="1">
      <alignment horizontal="right"/>
    </xf>
    <xf numFmtId="3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/>
    <xf numFmtId="0" fontId="4" fillId="3" borderId="0" xfId="1" applyFont="1" applyFill="1" applyBorder="1" applyAlignment="1"/>
    <xf numFmtId="0" fontId="4" fillId="3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4" fontId="4" fillId="3" borderId="0" xfId="2" applyNumberFormat="1" applyFont="1" applyFill="1" applyBorder="1" applyAlignment="1">
      <alignment horizontal="center"/>
    </xf>
    <xf numFmtId="3" fontId="2" fillId="3" borderId="0" xfId="1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5" xfId="1" applyFont="1" applyFill="1" applyBorder="1" applyAlignment="1">
      <alignment horizontal="center"/>
    </xf>
    <xf numFmtId="1" fontId="1" fillId="3" borderId="4" xfId="1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center"/>
    </xf>
    <xf numFmtId="9" fontId="1" fillId="3" borderId="0" xfId="2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left"/>
    </xf>
    <xf numFmtId="1" fontId="1" fillId="3" borderId="5" xfId="1" applyNumberFormat="1" applyFont="1" applyFill="1" applyBorder="1" applyAlignment="1">
      <alignment horizontal="center"/>
    </xf>
    <xf numFmtId="3" fontId="1" fillId="3" borderId="0" xfId="1" applyNumberFormat="1" applyFont="1" applyFill="1"/>
    <xf numFmtId="165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>
      <alignment horizontal="left"/>
    </xf>
    <xf numFmtId="0" fontId="4" fillId="6" borderId="0" xfId="1" applyFont="1" applyFill="1" applyBorder="1" applyAlignment="1">
      <alignment horizontal="left"/>
    </xf>
    <xf numFmtId="0" fontId="4" fillId="3" borderId="0" xfId="1" applyFont="1" applyFill="1" applyBorder="1" applyAlignment="1">
      <alignment horizontal="left"/>
    </xf>
    <xf numFmtId="1" fontId="1" fillId="3" borderId="0" xfId="1" applyNumberFormat="1" applyFont="1" applyFill="1" applyBorder="1" applyAlignment="1"/>
    <xf numFmtId="3" fontId="1" fillId="3" borderId="0" xfId="1" applyNumberFormat="1" applyFont="1" applyFill="1" applyBorder="1" applyAlignment="1">
      <alignment horizontal="center"/>
    </xf>
    <xf numFmtId="166" fontId="1" fillId="3" borderId="0" xfId="3" applyNumberFormat="1" applyFont="1" applyFill="1" applyBorder="1" applyAlignment="1">
      <alignment horizontal="center"/>
    </xf>
    <xf numFmtId="0" fontId="1" fillId="3" borderId="0" xfId="1" applyFont="1" applyFill="1" applyAlignment="1"/>
    <xf numFmtId="0" fontId="1" fillId="3" borderId="0" xfId="1" applyFont="1" applyFill="1" applyBorder="1" applyAlignment="1"/>
    <xf numFmtId="0" fontId="1" fillId="3" borderId="0" xfId="1" applyFont="1" applyFill="1" applyBorder="1" applyAlignment="1">
      <alignment horizontal="center"/>
    </xf>
    <xf numFmtId="165" fontId="1" fillId="3" borderId="0" xfId="1" applyNumberFormat="1" applyFont="1" applyFill="1" applyBorder="1" applyAlignment="1">
      <alignment horizontal="center"/>
    </xf>
    <xf numFmtId="2" fontId="1" fillId="3" borderId="0" xfId="1" applyNumberFormat="1" applyFont="1" applyFill="1" applyBorder="1" applyAlignment="1">
      <alignment horizontal="center"/>
    </xf>
    <xf numFmtId="1" fontId="1" fillId="0" borderId="0" xfId="1" applyNumberFormat="1" applyFont="1" applyFill="1" applyBorder="1" applyAlignment="1">
      <alignment horizontal="center"/>
    </xf>
    <xf numFmtId="164" fontId="1" fillId="3" borderId="0" xfId="2" applyNumberFormat="1" applyFont="1" applyFill="1" applyBorder="1" applyAlignment="1">
      <alignment horizontal="center"/>
    </xf>
    <xf numFmtId="164" fontId="4" fillId="6" borderId="0" xfId="1" applyNumberFormat="1" applyFont="1" applyFill="1" applyBorder="1" applyAlignment="1">
      <alignment horizontal="left"/>
    </xf>
    <xf numFmtId="164" fontId="2" fillId="2" borderId="2" xfId="1" applyNumberFormat="1" applyFont="1" applyFill="1" applyBorder="1" applyAlignment="1">
      <alignment horizontal="center" vertical="center" wrapText="1"/>
    </xf>
    <xf numFmtId="1" fontId="6" fillId="7" borderId="0" xfId="1" applyNumberFormat="1" applyFont="1" applyFill="1" applyAlignment="1">
      <alignment horizontal="center"/>
    </xf>
    <xf numFmtId="1" fontId="6" fillId="7" borderId="0" xfId="1" applyNumberFormat="1" applyFont="1" applyFill="1" applyAlignment="1">
      <alignment horizontal="left"/>
    </xf>
    <xf numFmtId="3" fontId="6" fillId="7" borderId="0" xfId="1" applyNumberFormat="1" applyFont="1" applyFill="1" applyAlignment="1">
      <alignment horizontal="center"/>
    </xf>
    <xf numFmtId="9" fontId="6" fillId="7" borderId="0" xfId="2" applyFont="1" applyFill="1" applyAlignment="1">
      <alignment horizontal="center"/>
    </xf>
    <xf numFmtId="0" fontId="6" fillId="7" borderId="0" xfId="1" applyFont="1" applyFill="1"/>
    <xf numFmtId="0" fontId="6" fillId="7" borderId="0" xfId="1" applyFont="1" applyFill="1" applyAlignment="1">
      <alignment horizontal="center"/>
    </xf>
    <xf numFmtId="0" fontId="6" fillId="7" borderId="0" xfId="1" applyFont="1" applyFill="1" applyAlignment="1">
      <alignment horizontal="right"/>
    </xf>
    <xf numFmtId="0" fontId="6" fillId="7" borderId="0" xfId="1" applyFont="1" applyFill="1" applyBorder="1"/>
    <xf numFmtId="0" fontId="1" fillId="3" borderId="0" xfId="1" applyNumberFormat="1" applyFont="1" applyFill="1" applyBorder="1" applyAlignment="1">
      <alignment horizontal="center"/>
    </xf>
    <xf numFmtId="49" fontId="1" fillId="3" borderId="0" xfId="1" applyNumberFormat="1" applyFont="1" applyFill="1" applyBorder="1" applyAlignment="1">
      <alignment horizontal="center"/>
    </xf>
    <xf numFmtId="1" fontId="1" fillId="8" borderId="0" xfId="1" applyNumberFormat="1" applyFont="1" applyFill="1" applyBorder="1" applyAlignment="1">
      <alignment horizontal="center"/>
    </xf>
    <xf numFmtId="3" fontId="1" fillId="2" borderId="0" xfId="1" applyNumberFormat="1" applyFont="1" applyFill="1" applyBorder="1" applyAlignment="1">
      <alignment horizontal="left"/>
    </xf>
    <xf numFmtId="0" fontId="1" fillId="6" borderId="0" xfId="1" applyFont="1" applyFill="1"/>
    <xf numFmtId="0" fontId="2" fillId="2" borderId="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66" fontId="0" fillId="4" borderId="0" xfId="3" applyNumberFormat="1" applyFont="1" applyFill="1" applyAlignment="1"/>
    <xf numFmtId="1" fontId="1" fillId="3" borderId="0" xfId="1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8" fillId="3" borderId="0" xfId="1" applyFont="1" applyFill="1" applyAlignment="1">
      <alignment horizontal="center"/>
    </xf>
    <xf numFmtId="1" fontId="8" fillId="3" borderId="0" xfId="1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1" fontId="8" fillId="3" borderId="0" xfId="1" applyNumberFormat="1" applyFont="1" applyFill="1" applyBorder="1" applyAlignment="1">
      <alignment horizontal="right"/>
    </xf>
    <xf numFmtId="0" fontId="9" fillId="0" borderId="0" xfId="0" applyFont="1"/>
    <xf numFmtId="3" fontId="8" fillId="0" borderId="0" xfId="2" applyNumberFormat="1" applyFont="1" applyFill="1" applyBorder="1" applyAlignment="1">
      <alignment horizontal="center"/>
    </xf>
    <xf numFmtId="0" fontId="10" fillId="0" borderId="0" xfId="0" applyFont="1" applyFill="1"/>
    <xf numFmtId="0" fontId="8" fillId="3" borderId="0" xfId="1" applyFont="1" applyFill="1"/>
    <xf numFmtId="0" fontId="9" fillId="0" borderId="0" xfId="0" applyFont="1" applyFill="1"/>
    <xf numFmtId="0" fontId="8" fillId="3" borderId="0" xfId="1" applyFont="1" applyFill="1" applyBorder="1"/>
    <xf numFmtId="1" fontId="1" fillId="5" borderId="4" xfId="1" applyNumberFormat="1" applyFont="1" applyFill="1" applyBorder="1" applyAlignment="1">
      <alignment horizontal="center"/>
    </xf>
    <xf numFmtId="1" fontId="1" fillId="5" borderId="0" xfId="1" applyNumberFormat="1" applyFont="1" applyFill="1" applyBorder="1" applyAlignment="1">
      <alignment horizontal="center"/>
    </xf>
    <xf numFmtId="0" fontId="11" fillId="5" borderId="0" xfId="0" applyFont="1" applyFill="1" applyAlignment="1">
      <alignment horizontal="center"/>
    </xf>
    <xf numFmtId="0" fontId="11" fillId="5" borderId="0" xfId="0" applyFont="1" applyFill="1"/>
    <xf numFmtId="3" fontId="1" fillId="5" borderId="0" xfId="2" applyNumberFormat="1" applyFont="1" applyFill="1" applyBorder="1" applyAlignment="1">
      <alignment horizontal="center"/>
    </xf>
    <xf numFmtId="0" fontId="1" fillId="5" borderId="0" xfId="1" applyFont="1" applyFill="1" applyBorder="1"/>
    <xf numFmtId="0" fontId="2" fillId="6" borderId="0" xfId="1" applyFont="1" applyFill="1"/>
    <xf numFmtId="1" fontId="0" fillId="0" borderId="0" xfId="0" applyNumberFormat="1" applyAlignment="1">
      <alignment horizontal="center"/>
    </xf>
    <xf numFmtId="1" fontId="9" fillId="0" borderId="0" xfId="0" applyNumberFormat="1" applyFont="1" applyAlignment="1">
      <alignment horizontal="center"/>
    </xf>
    <xf numFmtId="1" fontId="11" fillId="5" borderId="0" xfId="0" applyNumberFormat="1" applyFont="1" applyFill="1" applyAlignment="1">
      <alignment horizontal="center"/>
    </xf>
  </cellXfs>
  <cellStyles count="4">
    <cellStyle name="Ezres 2" xfId="3"/>
    <cellStyle name="Normál" xfId="0" builtinId="0"/>
    <cellStyle name="Normál 2" xfId="1"/>
    <cellStyle name="Százalék 2" xfId="2"/>
  </cellStyles>
  <dxfs count="30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pageSetUpPr fitToPage="1"/>
  </sheetPr>
  <dimension ref="A1:DL47"/>
  <sheetViews>
    <sheetView tabSelected="1" zoomScale="80" zoomScaleNormal="80" workbookViewId="0">
      <selection activeCell="I51" sqref="I51"/>
    </sheetView>
  </sheetViews>
  <sheetFormatPr defaultRowHeight="12.75"/>
  <cols>
    <col min="1" max="1" width="14" style="16" customWidth="1"/>
    <col min="2" max="2" width="28.140625" style="16" bestFit="1" customWidth="1"/>
    <col min="3" max="3" width="13.140625" style="16" bestFit="1" customWidth="1"/>
    <col min="4" max="4" width="11.28515625" style="16" customWidth="1"/>
    <col min="5" max="6" width="14.85546875" style="17" bestFit="1" customWidth="1"/>
    <col min="7" max="7" width="19.85546875" style="17" customWidth="1"/>
    <col min="8" max="8" width="12.85546875" style="17" customWidth="1"/>
    <col min="9" max="9" width="12.28515625" style="16" customWidth="1"/>
    <col min="10" max="10" width="12.140625" style="16" customWidth="1"/>
    <col min="11" max="11" width="13.5703125" style="16" customWidth="1"/>
    <col min="12" max="12" width="15.5703125" style="16" customWidth="1"/>
    <col min="13" max="13" width="12" style="16" customWidth="1"/>
    <col min="14" max="14" width="48.85546875" style="16" customWidth="1"/>
    <col min="15" max="15" width="56" style="16" bestFit="1" customWidth="1"/>
    <col min="16" max="16" width="16.7109375" style="16" customWidth="1"/>
    <col min="17" max="17" width="13.140625" style="16" customWidth="1"/>
    <col min="18" max="18" width="13.7109375" style="16" bestFit="1" customWidth="1"/>
    <col min="19" max="19" width="16.7109375" style="16" customWidth="1"/>
    <col min="20" max="20" width="12.5703125" style="16" customWidth="1"/>
    <col min="21" max="21" width="11.7109375" style="16" bestFit="1" customWidth="1"/>
    <col min="22" max="22" width="13.42578125" style="16" bestFit="1" customWidth="1"/>
    <col min="23" max="23" width="13.42578125" style="16" customWidth="1"/>
    <col min="24" max="24" width="12.7109375" style="18" customWidth="1"/>
    <col min="25" max="25" width="32.7109375" style="16" bestFit="1" customWidth="1"/>
    <col min="26" max="26" width="12.28515625" style="6" bestFit="1" customWidth="1"/>
    <col min="27" max="27" width="14.140625" style="6" bestFit="1" customWidth="1"/>
    <col min="28" max="28" width="12.5703125" style="6" bestFit="1" customWidth="1"/>
    <col min="29" max="29" width="15.5703125" style="6" bestFit="1" customWidth="1"/>
    <col min="30" max="30" width="5.5703125" style="6" bestFit="1" customWidth="1"/>
    <col min="31" max="31" width="15.140625" style="6" bestFit="1" customWidth="1"/>
    <col min="32" max="32" width="13.7109375" style="6" bestFit="1" customWidth="1"/>
    <col min="33" max="33" width="10.85546875" style="6" bestFit="1" customWidth="1"/>
    <col min="34" max="34" width="12.42578125" style="6" bestFit="1" customWidth="1"/>
    <col min="35" max="36" width="10.7109375" style="6" bestFit="1" customWidth="1"/>
    <col min="37" max="37" width="10.5703125" style="6" bestFit="1" customWidth="1"/>
    <col min="38" max="38" width="9" style="6" bestFit="1" customWidth="1"/>
    <col min="39" max="39" width="10" style="6" bestFit="1" customWidth="1"/>
    <col min="40" max="44" width="10.42578125" style="6" bestFit="1" customWidth="1"/>
    <col min="45" max="45" width="12.42578125" style="6" bestFit="1" customWidth="1"/>
    <col min="46" max="46" width="12.5703125" style="6" bestFit="1" customWidth="1"/>
    <col min="47" max="47" width="11.5703125" style="6" bestFit="1" customWidth="1"/>
    <col min="48" max="49" width="13.5703125" style="6" bestFit="1" customWidth="1"/>
    <col min="50" max="50" width="17" style="6" bestFit="1" customWidth="1"/>
    <col min="51" max="52" width="10" style="6" bestFit="1" customWidth="1"/>
    <col min="53" max="53" width="15.85546875" style="6" bestFit="1" customWidth="1"/>
    <col min="54" max="54" width="9.140625" style="6"/>
    <col min="55" max="55" width="15.28515625" style="6" bestFit="1" customWidth="1"/>
    <col min="56" max="56" width="17.5703125" style="6" bestFit="1" customWidth="1"/>
    <col min="57" max="57" width="18.7109375" style="6" bestFit="1" customWidth="1"/>
    <col min="58" max="58" width="12.140625" style="6" bestFit="1" customWidth="1"/>
    <col min="59" max="59" width="15.42578125" style="6" bestFit="1" customWidth="1"/>
    <col min="60" max="60" width="11.140625" style="6" bestFit="1" customWidth="1"/>
    <col min="61" max="62" width="13.140625" style="6" bestFit="1" customWidth="1"/>
    <col min="63" max="63" width="16.5703125" style="6" bestFit="1" customWidth="1"/>
    <col min="64" max="65" width="11" style="6" bestFit="1" customWidth="1"/>
    <col min="66" max="66" width="15.42578125" style="6" bestFit="1" customWidth="1"/>
    <col min="67" max="67" width="12" style="6" bestFit="1" customWidth="1"/>
    <col min="68" max="68" width="17.28515625" style="6" bestFit="1" customWidth="1"/>
    <col min="69" max="69" width="11.7109375" style="6" bestFit="1" customWidth="1"/>
    <col min="70" max="70" width="15" style="6" bestFit="1" customWidth="1"/>
    <col min="71" max="71" width="13.140625" style="6" bestFit="1" customWidth="1"/>
    <col min="72" max="73" width="15" style="6" bestFit="1" customWidth="1"/>
    <col min="74" max="74" width="18.5703125" style="6" bestFit="1" customWidth="1"/>
    <col min="75" max="76" width="14.5703125" style="6" bestFit="1" customWidth="1"/>
    <col min="77" max="77" width="17.42578125" style="6" bestFit="1" customWidth="1"/>
    <col min="78" max="78" width="12" style="6" bestFit="1" customWidth="1"/>
    <col min="79" max="79" width="19.140625" style="6" bestFit="1" customWidth="1"/>
    <col min="80" max="80" width="13.7109375" style="6" bestFit="1" customWidth="1"/>
    <col min="81" max="81" width="16.85546875" style="6" bestFit="1" customWidth="1"/>
    <col min="82" max="82" width="17.28515625" style="6" bestFit="1" customWidth="1"/>
    <col min="83" max="83" width="14.28515625" style="6" bestFit="1" customWidth="1"/>
    <col min="84" max="84" width="8.140625" style="6" bestFit="1" customWidth="1"/>
    <col min="85" max="85" width="8.7109375" style="6" bestFit="1" customWidth="1"/>
    <col min="86" max="86" width="10.28515625" style="6" bestFit="1" customWidth="1"/>
    <col min="87" max="87" width="31.7109375" style="6" bestFit="1" customWidth="1"/>
    <col min="88" max="88" width="16.140625" style="6" bestFit="1" customWidth="1"/>
    <col min="89" max="89" width="34.85546875" style="6" bestFit="1" customWidth="1"/>
    <col min="90" max="90" width="16.85546875" style="6" bestFit="1" customWidth="1"/>
    <col min="91" max="91" width="12.42578125" style="6" bestFit="1" customWidth="1"/>
    <col min="92" max="92" width="11.42578125" style="6" bestFit="1" customWidth="1"/>
    <col min="93" max="93" width="18.5703125" style="6" bestFit="1" customWidth="1"/>
    <col min="94" max="94" width="11.28515625" style="6" bestFit="1" customWidth="1"/>
    <col min="95" max="95" width="16.7109375" style="6" bestFit="1" customWidth="1"/>
    <col min="96" max="96" width="10.42578125" style="6" bestFit="1" customWidth="1"/>
    <col min="97" max="16384" width="9.140625" style="6"/>
  </cols>
  <sheetData>
    <row r="1" spans="1:25">
      <c r="A1" s="1" t="s">
        <v>0</v>
      </c>
      <c r="B1" s="2" t="s">
        <v>1</v>
      </c>
      <c r="C1" s="69" t="s">
        <v>2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3"/>
      <c r="T1" s="4"/>
      <c r="U1" s="4"/>
      <c r="V1" s="4"/>
      <c r="W1" s="4"/>
      <c r="X1" s="5"/>
      <c r="Y1" s="4"/>
    </row>
    <row r="2" spans="1:25">
      <c r="A2" s="7"/>
      <c r="B2" s="2" t="s">
        <v>3</v>
      </c>
      <c r="C2" s="69" t="s">
        <v>4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3"/>
      <c r="T2" s="4"/>
      <c r="U2" s="4"/>
      <c r="V2" s="4"/>
      <c r="W2" s="4"/>
      <c r="X2" s="5"/>
      <c r="Y2" s="4"/>
    </row>
    <row r="3" spans="1:25">
      <c r="A3" s="7"/>
      <c r="B3" s="2" t="s">
        <v>5</v>
      </c>
      <c r="C3" s="69" t="s">
        <v>6</v>
      </c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3"/>
      <c r="T3" s="4"/>
      <c r="U3" s="4"/>
      <c r="V3" s="4"/>
      <c r="W3" s="4"/>
      <c r="X3" s="5"/>
      <c r="Y3" s="4"/>
    </row>
    <row r="4" spans="1:25">
      <c r="A4" s="7"/>
      <c r="B4" s="2" t="s">
        <v>7</v>
      </c>
      <c r="C4" s="69" t="s">
        <v>8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3"/>
      <c r="T4" s="4"/>
      <c r="U4" s="4"/>
      <c r="V4" s="4"/>
      <c r="W4" s="4"/>
      <c r="X4" s="5"/>
      <c r="Y4" s="4"/>
    </row>
    <row r="5" spans="1:25">
      <c r="A5" s="1" t="s">
        <v>9</v>
      </c>
      <c r="B5" s="8" t="s">
        <v>10</v>
      </c>
      <c r="C5" s="9"/>
      <c r="D5" s="10"/>
      <c r="E5" s="10"/>
      <c r="F5" s="10"/>
      <c r="G5" s="10"/>
      <c r="H5" s="10"/>
      <c r="I5" s="11"/>
      <c r="J5" s="10"/>
      <c r="K5" s="10"/>
      <c r="L5" s="10"/>
      <c r="M5" s="10"/>
      <c r="N5" s="10"/>
      <c r="O5" s="10"/>
      <c r="P5" s="10"/>
      <c r="Q5" s="10"/>
      <c r="R5" s="10"/>
      <c r="S5" s="3"/>
      <c r="T5" s="4"/>
      <c r="U5" s="4"/>
      <c r="V5" s="4"/>
      <c r="W5" s="4"/>
      <c r="X5" s="5"/>
      <c r="Y5" s="4"/>
    </row>
    <row r="6" spans="1:25">
      <c r="A6" s="12"/>
      <c r="B6" s="13" t="s">
        <v>11</v>
      </c>
      <c r="C6" s="14"/>
      <c r="D6" s="15"/>
      <c r="E6" s="15"/>
      <c r="F6" s="15"/>
      <c r="G6" s="15"/>
      <c r="H6" s="15"/>
      <c r="I6" s="15"/>
      <c r="J6" s="15"/>
      <c r="K6" s="15"/>
      <c r="M6" s="15"/>
      <c r="N6" s="15"/>
      <c r="O6" s="15"/>
      <c r="P6" s="17"/>
      <c r="S6" s="12"/>
    </row>
    <row r="7" spans="1:25" s="65" customFormat="1">
      <c r="A7" s="58"/>
      <c r="B7" s="59"/>
      <c r="C7" s="60"/>
      <c r="D7" s="61"/>
      <c r="E7" s="61"/>
      <c r="F7" s="61"/>
      <c r="G7" s="61"/>
      <c r="H7" s="61"/>
      <c r="I7" s="61"/>
      <c r="J7" s="61"/>
      <c r="K7" s="61"/>
      <c r="L7" s="62"/>
      <c r="M7" s="61"/>
      <c r="N7" s="61"/>
      <c r="O7" s="61"/>
      <c r="P7" s="63"/>
      <c r="Q7" s="62"/>
      <c r="R7" s="62"/>
      <c r="S7" s="58"/>
      <c r="T7" s="62"/>
      <c r="U7" s="62"/>
      <c r="V7" s="62"/>
      <c r="W7" s="62"/>
      <c r="X7" s="64"/>
      <c r="Y7" s="62"/>
    </row>
    <row r="8" spans="1:25" ht="13.5" thickBot="1">
      <c r="A8" s="20" t="s">
        <v>125</v>
      </c>
      <c r="B8" s="92"/>
      <c r="C8" s="92"/>
      <c r="D8" s="21"/>
      <c r="E8" s="22"/>
      <c r="F8" s="22"/>
      <c r="G8" s="22"/>
      <c r="H8" s="22"/>
      <c r="I8" s="21"/>
      <c r="J8" s="21"/>
      <c r="K8" s="21"/>
      <c r="L8" s="21"/>
      <c r="M8" s="21"/>
      <c r="N8" s="21"/>
      <c r="O8" s="21"/>
      <c r="P8" s="21"/>
      <c r="Q8" s="21"/>
      <c r="R8" s="21"/>
      <c r="S8" s="12"/>
    </row>
    <row r="9" spans="1:25" ht="51.75" customHeight="1">
      <c r="A9" s="23" t="s">
        <v>3</v>
      </c>
      <c r="B9" s="24" t="s">
        <v>12</v>
      </c>
      <c r="C9" s="24" t="s">
        <v>5</v>
      </c>
      <c r="D9" s="24" t="s">
        <v>7</v>
      </c>
      <c r="E9" s="24" t="s">
        <v>13</v>
      </c>
      <c r="F9" s="24" t="s">
        <v>14</v>
      </c>
      <c r="G9" s="25" t="s">
        <v>15</v>
      </c>
      <c r="H9" s="24" t="s">
        <v>16</v>
      </c>
      <c r="I9" s="24" t="s">
        <v>17</v>
      </c>
      <c r="J9" s="24" t="s">
        <v>18</v>
      </c>
      <c r="K9" s="24" t="s">
        <v>19</v>
      </c>
      <c r="L9" s="24" t="s">
        <v>20</v>
      </c>
      <c r="M9" s="24" t="s">
        <v>21</v>
      </c>
      <c r="N9" s="24" t="s">
        <v>22</v>
      </c>
      <c r="O9" s="24" t="s">
        <v>23</v>
      </c>
      <c r="P9" s="24" t="s">
        <v>1</v>
      </c>
      <c r="Q9" s="26" t="s">
        <v>24</v>
      </c>
      <c r="R9" s="26" t="s">
        <v>25</v>
      </c>
      <c r="S9" s="26" t="s">
        <v>26</v>
      </c>
      <c r="T9" s="27" t="s">
        <v>27</v>
      </c>
      <c r="U9" s="26" t="s">
        <v>28</v>
      </c>
      <c r="V9" s="27" t="s">
        <v>29</v>
      </c>
      <c r="W9" s="27"/>
      <c r="X9" s="26" t="s">
        <v>30</v>
      </c>
      <c r="Y9" s="28" t="s">
        <v>31</v>
      </c>
    </row>
    <row r="10" spans="1:25">
      <c r="A10" s="29"/>
      <c r="B10" s="30"/>
      <c r="C10" s="30"/>
      <c r="D10" s="31"/>
      <c r="E10" s="32"/>
      <c r="F10" s="32"/>
      <c r="G10" s="32"/>
      <c r="H10" s="30"/>
      <c r="I10" s="30"/>
      <c r="J10" s="30"/>
      <c r="K10" s="30"/>
      <c r="L10" s="30"/>
      <c r="M10" s="30"/>
      <c r="N10" s="33"/>
      <c r="O10" s="33"/>
      <c r="P10" s="30"/>
      <c r="Q10" s="33"/>
      <c r="R10" s="33"/>
      <c r="S10" s="33"/>
      <c r="T10" s="34"/>
      <c r="U10" s="33"/>
      <c r="V10" s="34"/>
      <c r="W10" s="34"/>
      <c r="X10" s="33"/>
      <c r="Y10" s="35"/>
    </row>
    <row r="11" spans="1:25" ht="15">
      <c r="A11" s="36">
        <f t="shared" ref="A11:A20" si="0">T11*P11</f>
        <v>8</v>
      </c>
      <c r="B11" s="37" t="s">
        <v>32</v>
      </c>
      <c r="C11" s="37">
        <f t="shared" ref="C11:C20" si="1">F11/A11</f>
        <v>3906.375</v>
      </c>
      <c r="D11" s="55">
        <f t="shared" ref="D11:D20" si="2">C11/C$11</f>
        <v>1</v>
      </c>
      <c r="E11">
        <v>27560</v>
      </c>
      <c r="F11">
        <v>31251</v>
      </c>
      <c r="G11" s="37"/>
      <c r="H11" s="37">
        <f>IF(A11*30&gt;300,A11*30,300)</f>
        <v>300</v>
      </c>
      <c r="I11" s="37">
        <f t="shared" ref="I11:I20" si="3">F11-H11</f>
        <v>30951</v>
      </c>
      <c r="J11" s="66"/>
      <c r="K11" s="37" t="str">
        <f t="shared" ref="K11:K20" si="4">IF(D11&lt;1.5,"",1.5*$C$11*A11)</f>
        <v/>
      </c>
      <c r="L11" s="37"/>
      <c r="M11" s="37">
        <v>210722541</v>
      </c>
      <c r="N11" s="39" t="s">
        <v>41</v>
      </c>
      <c r="O11" s="37" t="s">
        <v>34</v>
      </c>
      <c r="P11" s="52">
        <v>1.6</v>
      </c>
      <c r="Q11" s="37" t="s">
        <v>35</v>
      </c>
      <c r="R11" s="37" t="s">
        <v>36</v>
      </c>
      <c r="S11" s="37" t="s">
        <v>42</v>
      </c>
      <c r="T11" s="37">
        <v>5</v>
      </c>
      <c r="U11" s="37" t="s">
        <v>38</v>
      </c>
      <c r="V11" s="37">
        <v>480</v>
      </c>
      <c r="W11" s="37"/>
      <c r="X11" s="37" t="s">
        <v>39</v>
      </c>
      <c r="Y11" s="40" t="s">
        <v>40</v>
      </c>
    </row>
    <row r="12" spans="1:25" ht="15">
      <c r="A12" s="36">
        <f t="shared" si="0"/>
        <v>5</v>
      </c>
      <c r="B12" s="37" t="s">
        <v>32</v>
      </c>
      <c r="C12" s="37">
        <f t="shared" si="1"/>
        <v>3906.4</v>
      </c>
      <c r="D12" s="55">
        <f t="shared" si="2"/>
        <v>1.0000063997952067</v>
      </c>
      <c r="E12">
        <v>16870</v>
      </c>
      <c r="F12">
        <v>19532</v>
      </c>
      <c r="G12" s="37"/>
      <c r="H12" s="37">
        <f t="shared" ref="H12:H20" si="5">IF(A12*30&gt;300,A12*30,300)</f>
        <v>300</v>
      </c>
      <c r="I12" s="37">
        <f t="shared" si="3"/>
        <v>19232</v>
      </c>
      <c r="J12" s="66"/>
      <c r="K12" s="37" t="str">
        <f t="shared" si="4"/>
        <v/>
      </c>
      <c r="L12" s="37"/>
      <c r="M12" s="37">
        <v>210722486</v>
      </c>
      <c r="N12" s="39" t="s">
        <v>33</v>
      </c>
      <c r="O12" s="37" t="s">
        <v>34</v>
      </c>
      <c r="P12" s="52">
        <v>1</v>
      </c>
      <c r="Q12" s="37" t="s">
        <v>35</v>
      </c>
      <c r="R12" s="37" t="s">
        <v>36</v>
      </c>
      <c r="S12" s="37" t="s">
        <v>37</v>
      </c>
      <c r="T12" s="37">
        <v>5</v>
      </c>
      <c r="U12" s="37" t="s">
        <v>38</v>
      </c>
      <c r="V12" s="37">
        <v>300</v>
      </c>
      <c r="W12" s="37"/>
      <c r="X12" s="37" t="s">
        <v>39</v>
      </c>
      <c r="Y12" s="40" t="s">
        <v>40</v>
      </c>
    </row>
    <row r="13" spans="1:25" ht="15">
      <c r="A13" s="36">
        <f t="shared" si="0"/>
        <v>8</v>
      </c>
      <c r="B13" s="37" t="s">
        <v>32</v>
      </c>
      <c r="C13" s="37">
        <f t="shared" si="1"/>
        <v>3924.125</v>
      </c>
      <c r="D13" s="55">
        <f t="shared" si="2"/>
        <v>1.004543854596653</v>
      </c>
      <c r="E13">
        <v>27690</v>
      </c>
      <c r="F13">
        <v>31393</v>
      </c>
      <c r="G13" s="37"/>
      <c r="H13" s="37">
        <f t="shared" si="5"/>
        <v>300</v>
      </c>
      <c r="I13" s="37">
        <f t="shared" si="3"/>
        <v>31093</v>
      </c>
      <c r="J13" s="66"/>
      <c r="K13" s="37" t="str">
        <f t="shared" si="4"/>
        <v/>
      </c>
      <c r="L13" s="37"/>
      <c r="M13" s="37">
        <v>210400474</v>
      </c>
      <c r="N13" s="39" t="s">
        <v>57</v>
      </c>
      <c r="O13" s="37" t="s">
        <v>58</v>
      </c>
      <c r="P13" s="52">
        <v>1.6</v>
      </c>
      <c r="Q13" s="37" t="s">
        <v>35</v>
      </c>
      <c r="R13" s="37" t="s">
        <v>36</v>
      </c>
      <c r="S13" s="37" t="s">
        <v>59</v>
      </c>
      <c r="T13" s="37">
        <v>5</v>
      </c>
      <c r="U13" s="37" t="s">
        <v>38</v>
      </c>
      <c r="V13" s="37">
        <v>480</v>
      </c>
      <c r="W13" s="37"/>
      <c r="X13" s="37" t="s">
        <v>39</v>
      </c>
      <c r="Y13" s="40" t="s">
        <v>55</v>
      </c>
    </row>
    <row r="14" spans="1:25" ht="15">
      <c r="A14" s="36">
        <f t="shared" si="0"/>
        <v>8</v>
      </c>
      <c r="B14" s="37" t="s">
        <v>32</v>
      </c>
      <c r="C14" s="37">
        <f t="shared" si="1"/>
        <v>3924.125</v>
      </c>
      <c r="D14" s="55">
        <f t="shared" si="2"/>
        <v>1.004543854596653</v>
      </c>
      <c r="E14">
        <v>27690</v>
      </c>
      <c r="F14">
        <v>31393</v>
      </c>
      <c r="G14" s="37"/>
      <c r="H14" s="37">
        <f t="shared" si="5"/>
        <v>300</v>
      </c>
      <c r="I14" s="37">
        <f t="shared" si="3"/>
        <v>31093</v>
      </c>
      <c r="J14" s="67"/>
      <c r="K14" s="37" t="str">
        <f t="shared" si="4"/>
        <v/>
      </c>
      <c r="L14" s="37"/>
      <c r="M14" s="37">
        <v>210349767</v>
      </c>
      <c r="N14" s="39" t="s">
        <v>57</v>
      </c>
      <c r="O14" s="37" t="s">
        <v>60</v>
      </c>
      <c r="P14" s="52">
        <v>1.6</v>
      </c>
      <c r="Q14" s="37" t="s">
        <v>35</v>
      </c>
      <c r="R14" s="37" t="s">
        <v>36</v>
      </c>
      <c r="S14" s="37" t="s">
        <v>61</v>
      </c>
      <c r="T14" s="37">
        <v>5</v>
      </c>
      <c r="U14" s="37" t="s">
        <v>38</v>
      </c>
      <c r="V14" s="37">
        <v>480</v>
      </c>
      <c r="W14" s="37"/>
      <c r="X14" s="37" t="s">
        <v>39</v>
      </c>
      <c r="Y14" s="40" t="s">
        <v>55</v>
      </c>
    </row>
    <row r="15" spans="1:25" ht="15">
      <c r="A15" s="36">
        <f t="shared" si="0"/>
        <v>5</v>
      </c>
      <c r="B15" s="37" t="s">
        <v>32</v>
      </c>
      <c r="C15" s="37">
        <f t="shared" si="1"/>
        <v>4056</v>
      </c>
      <c r="D15" s="55">
        <f t="shared" si="2"/>
        <v>1.0383027743112221</v>
      </c>
      <c r="E15">
        <v>17552</v>
      </c>
      <c r="F15">
        <v>20280</v>
      </c>
      <c r="G15" s="37"/>
      <c r="H15" s="37">
        <f t="shared" si="5"/>
        <v>300</v>
      </c>
      <c r="I15" s="37">
        <f t="shared" si="3"/>
        <v>19980</v>
      </c>
      <c r="J15" s="67"/>
      <c r="K15" s="37" t="str">
        <f t="shared" si="4"/>
        <v/>
      </c>
      <c r="L15" s="37"/>
      <c r="M15" s="37">
        <v>210375996</v>
      </c>
      <c r="N15" s="39" t="s">
        <v>50</v>
      </c>
      <c r="O15" s="37" t="s">
        <v>44</v>
      </c>
      <c r="P15" s="52">
        <v>1</v>
      </c>
      <c r="Q15" s="37" t="s">
        <v>35</v>
      </c>
      <c r="R15" s="37" t="s">
        <v>36</v>
      </c>
      <c r="S15" s="37" t="s">
        <v>51</v>
      </c>
      <c r="T15" s="37">
        <v>5</v>
      </c>
      <c r="U15" s="37" t="s">
        <v>38</v>
      </c>
      <c r="V15" s="37">
        <v>300</v>
      </c>
      <c r="W15" s="37"/>
      <c r="X15" s="37" t="s">
        <v>39</v>
      </c>
      <c r="Y15" s="40" t="s">
        <v>49</v>
      </c>
    </row>
    <row r="16" spans="1:25" ht="15">
      <c r="A16" s="36">
        <f t="shared" si="0"/>
        <v>8</v>
      </c>
      <c r="B16" s="37" t="s">
        <v>32</v>
      </c>
      <c r="C16" s="37">
        <f t="shared" si="1"/>
        <v>4056</v>
      </c>
      <c r="D16" s="55">
        <f t="shared" si="2"/>
        <v>1.0383027743112221</v>
      </c>
      <c r="E16">
        <v>28652</v>
      </c>
      <c r="F16">
        <v>32448</v>
      </c>
      <c r="G16" s="37"/>
      <c r="H16" s="37">
        <f t="shared" si="5"/>
        <v>300</v>
      </c>
      <c r="I16" s="37">
        <f t="shared" si="3"/>
        <v>32148</v>
      </c>
      <c r="J16" s="67"/>
      <c r="K16" s="37" t="str">
        <f t="shared" si="4"/>
        <v/>
      </c>
      <c r="L16" s="37"/>
      <c r="M16" s="37">
        <v>210376031</v>
      </c>
      <c r="N16" s="39" t="s">
        <v>47</v>
      </c>
      <c r="O16" s="37" t="s">
        <v>44</v>
      </c>
      <c r="P16" s="52">
        <v>1.6</v>
      </c>
      <c r="Q16" s="37" t="s">
        <v>35</v>
      </c>
      <c r="R16" s="37" t="s">
        <v>36</v>
      </c>
      <c r="S16" s="37" t="s">
        <v>48</v>
      </c>
      <c r="T16" s="37">
        <v>5</v>
      </c>
      <c r="U16" s="37" t="s">
        <v>38</v>
      </c>
      <c r="V16" s="37">
        <v>480</v>
      </c>
      <c r="W16" s="37"/>
      <c r="X16" s="37" t="s">
        <v>39</v>
      </c>
      <c r="Y16" s="40" t="s">
        <v>49</v>
      </c>
    </row>
    <row r="17" spans="1:116" ht="15">
      <c r="A17" s="36">
        <f t="shared" si="0"/>
        <v>5</v>
      </c>
      <c r="B17" s="37" t="s">
        <v>32</v>
      </c>
      <c r="C17" s="37">
        <f t="shared" si="1"/>
        <v>4073.2</v>
      </c>
      <c r="D17" s="55">
        <f t="shared" si="2"/>
        <v>1.0427058334133308</v>
      </c>
      <c r="E17">
        <v>17630</v>
      </c>
      <c r="F17">
        <v>20366</v>
      </c>
      <c r="G17" s="37"/>
      <c r="H17" s="37">
        <f t="shared" si="5"/>
        <v>300</v>
      </c>
      <c r="I17" s="37">
        <f t="shared" si="3"/>
        <v>20066</v>
      </c>
      <c r="J17" s="67"/>
      <c r="K17" s="37" t="str">
        <f t="shared" si="4"/>
        <v/>
      </c>
      <c r="L17" s="37"/>
      <c r="M17" s="37">
        <v>210510855</v>
      </c>
      <c r="N17" s="39" t="s">
        <v>46</v>
      </c>
      <c r="O17" s="37" t="s">
        <v>44</v>
      </c>
      <c r="P17" s="52">
        <v>1</v>
      </c>
      <c r="Q17" s="37" t="s">
        <v>35</v>
      </c>
      <c r="R17" s="37" t="s">
        <v>36</v>
      </c>
      <c r="S17" s="37" t="s">
        <v>37</v>
      </c>
      <c r="T17" s="37">
        <v>5</v>
      </c>
      <c r="U17" s="37" t="s">
        <v>38</v>
      </c>
      <c r="V17" s="37">
        <v>300</v>
      </c>
      <c r="W17" s="37"/>
      <c r="X17" s="37" t="s">
        <v>39</v>
      </c>
      <c r="Y17" s="40" t="s">
        <v>45</v>
      </c>
    </row>
    <row r="18" spans="1:116" ht="15">
      <c r="A18" s="36">
        <f t="shared" si="0"/>
        <v>8</v>
      </c>
      <c r="B18" s="37" t="s">
        <v>32</v>
      </c>
      <c r="C18" s="37">
        <f t="shared" si="1"/>
        <v>4076.125</v>
      </c>
      <c r="D18" s="55">
        <f t="shared" si="2"/>
        <v>1.0434546094524975</v>
      </c>
      <c r="E18">
        <v>28799</v>
      </c>
      <c r="F18">
        <v>32609</v>
      </c>
      <c r="G18" s="37"/>
      <c r="H18" s="37">
        <f t="shared" si="5"/>
        <v>300</v>
      </c>
      <c r="I18" s="37">
        <f t="shared" si="3"/>
        <v>32309</v>
      </c>
      <c r="J18" s="67"/>
      <c r="K18" s="37" t="str">
        <f t="shared" si="4"/>
        <v/>
      </c>
      <c r="L18" s="37"/>
      <c r="M18" s="37">
        <v>210510863</v>
      </c>
      <c r="N18" s="39" t="s">
        <v>43</v>
      </c>
      <c r="O18" s="37" t="s">
        <v>44</v>
      </c>
      <c r="P18" s="52">
        <v>1.6</v>
      </c>
      <c r="Q18" s="37" t="s">
        <v>35</v>
      </c>
      <c r="R18" s="37" t="s">
        <v>36</v>
      </c>
      <c r="S18" s="37" t="s">
        <v>42</v>
      </c>
      <c r="T18" s="37">
        <v>5</v>
      </c>
      <c r="U18" s="37" t="s">
        <v>38</v>
      </c>
      <c r="V18" s="37">
        <v>480</v>
      </c>
      <c r="W18" s="37"/>
      <c r="X18" s="37" t="s">
        <v>39</v>
      </c>
      <c r="Y18" s="40" t="s">
        <v>45</v>
      </c>
    </row>
    <row r="19" spans="1:116" ht="15">
      <c r="A19" s="36">
        <f t="shared" si="0"/>
        <v>5</v>
      </c>
      <c r="B19" s="37" t="s">
        <v>32</v>
      </c>
      <c r="C19" s="37">
        <f t="shared" si="1"/>
        <v>4108</v>
      </c>
      <c r="D19" s="55">
        <f t="shared" si="2"/>
        <v>1.0516143483408531</v>
      </c>
      <c r="E19">
        <v>17789</v>
      </c>
      <c r="F19">
        <v>20540</v>
      </c>
      <c r="G19" s="37"/>
      <c r="H19" s="68">
        <f t="shared" si="5"/>
        <v>300</v>
      </c>
      <c r="I19" s="37">
        <f t="shared" si="3"/>
        <v>20240</v>
      </c>
      <c r="J19" s="67"/>
      <c r="K19" s="37" t="str">
        <f t="shared" si="4"/>
        <v/>
      </c>
      <c r="L19" s="37"/>
      <c r="M19" s="37">
        <v>210400458</v>
      </c>
      <c r="N19" s="39" t="s">
        <v>52</v>
      </c>
      <c r="O19" s="37" t="s">
        <v>53</v>
      </c>
      <c r="P19" s="52">
        <v>1</v>
      </c>
      <c r="Q19" s="37" t="s">
        <v>35</v>
      </c>
      <c r="R19" s="37" t="s">
        <v>36</v>
      </c>
      <c r="S19" s="37" t="s">
        <v>54</v>
      </c>
      <c r="T19" s="37">
        <v>5</v>
      </c>
      <c r="U19" s="37" t="s">
        <v>38</v>
      </c>
      <c r="V19" s="37">
        <v>300</v>
      </c>
      <c r="W19" s="37"/>
      <c r="X19" s="37" t="s">
        <v>39</v>
      </c>
      <c r="Y19" s="40" t="s">
        <v>55</v>
      </c>
    </row>
    <row r="20" spans="1:116" ht="15">
      <c r="A20" s="36">
        <f t="shared" si="0"/>
        <v>5</v>
      </c>
      <c r="B20" s="37" t="s">
        <v>32</v>
      </c>
      <c r="C20" s="37">
        <f t="shared" si="1"/>
        <v>4108</v>
      </c>
      <c r="D20" s="55">
        <f t="shared" si="2"/>
        <v>1.0516143483408531</v>
      </c>
      <c r="E20">
        <v>17789</v>
      </c>
      <c r="F20">
        <v>20540</v>
      </c>
      <c r="G20" s="37"/>
      <c r="H20" s="68">
        <f t="shared" si="5"/>
        <v>300</v>
      </c>
      <c r="I20" s="37">
        <f t="shared" si="3"/>
        <v>20240</v>
      </c>
      <c r="J20" s="67"/>
      <c r="K20" s="37" t="str">
        <f t="shared" si="4"/>
        <v/>
      </c>
      <c r="L20" s="37"/>
      <c r="M20" s="37">
        <v>210349741</v>
      </c>
      <c r="N20" s="39" t="s">
        <v>52</v>
      </c>
      <c r="O20" s="37" t="s">
        <v>44</v>
      </c>
      <c r="P20" s="52">
        <v>1</v>
      </c>
      <c r="Q20" s="37" t="s">
        <v>35</v>
      </c>
      <c r="R20" s="37" t="s">
        <v>36</v>
      </c>
      <c r="S20" s="37" t="s">
        <v>56</v>
      </c>
      <c r="T20" s="37">
        <v>5</v>
      </c>
      <c r="U20" s="37" t="s">
        <v>38</v>
      </c>
      <c r="V20" s="37">
        <v>300</v>
      </c>
      <c r="W20" s="37"/>
      <c r="X20" s="37" t="s">
        <v>39</v>
      </c>
      <c r="Y20" s="40" t="s">
        <v>55</v>
      </c>
    </row>
    <row r="23" spans="1:116" ht="13.5" thickBot="1">
      <c r="A23" s="20" t="s">
        <v>93</v>
      </c>
      <c r="B23" s="70"/>
      <c r="C23" s="70"/>
      <c r="G23" s="22"/>
      <c r="P23" s="17"/>
      <c r="V23" s="17"/>
      <c r="W23" s="51"/>
      <c r="X23" s="6"/>
      <c r="Y23" s="6"/>
    </row>
    <row r="24" spans="1:116" s="72" customFormat="1" ht="53.25" customHeight="1">
      <c r="A24" s="23" t="s">
        <v>3</v>
      </c>
      <c r="B24" s="24" t="s">
        <v>12</v>
      </c>
      <c r="C24" s="24" t="s">
        <v>5</v>
      </c>
      <c r="D24" s="24" t="s">
        <v>7</v>
      </c>
      <c r="E24" s="24" t="s">
        <v>13</v>
      </c>
      <c r="F24" s="24" t="s">
        <v>14</v>
      </c>
      <c r="G24" s="25" t="s">
        <v>15</v>
      </c>
      <c r="H24" s="24" t="s">
        <v>16</v>
      </c>
      <c r="I24" s="24" t="s">
        <v>17</v>
      </c>
      <c r="J24" s="24" t="s">
        <v>18</v>
      </c>
      <c r="K24" s="24" t="s">
        <v>19</v>
      </c>
      <c r="L24" s="24" t="s">
        <v>20</v>
      </c>
      <c r="M24" s="71" t="s">
        <v>94</v>
      </c>
      <c r="N24" s="71" t="s">
        <v>95</v>
      </c>
      <c r="O24" s="71" t="s">
        <v>96</v>
      </c>
      <c r="P24" s="24" t="s">
        <v>1</v>
      </c>
      <c r="Q24" s="71" t="s">
        <v>97</v>
      </c>
      <c r="R24" s="71" t="s">
        <v>25</v>
      </c>
      <c r="S24" s="71" t="s">
        <v>98</v>
      </c>
      <c r="T24" s="27" t="s">
        <v>27</v>
      </c>
      <c r="U24" s="26" t="s">
        <v>28</v>
      </c>
      <c r="V24" s="24" t="s">
        <v>29</v>
      </c>
      <c r="W24" s="24"/>
      <c r="X24" s="24" t="s">
        <v>30</v>
      </c>
      <c r="Y24" s="28" t="s">
        <v>31</v>
      </c>
    </row>
    <row r="25" spans="1:116" customFormat="1" ht="15">
      <c r="A25" s="36">
        <f t="shared" ref="A25:A31" si="6">P25*T25</f>
        <v>1</v>
      </c>
      <c r="B25" s="37" t="s">
        <v>99</v>
      </c>
      <c r="C25" s="37">
        <f t="shared" ref="C25:C31" si="7">F25/A25</f>
        <v>175335</v>
      </c>
      <c r="D25" s="55">
        <f>C25/C$25</f>
        <v>1</v>
      </c>
      <c r="E25" s="37">
        <v>159000</v>
      </c>
      <c r="F25" s="37">
        <v>175335</v>
      </c>
      <c r="G25" s="37"/>
      <c r="H25" s="73">
        <f t="shared" ref="H25:H26" si="8">IF(A25*30&gt;300,A25*30,300)</f>
        <v>300</v>
      </c>
      <c r="I25" s="74">
        <v>175035</v>
      </c>
      <c r="J25" s="74">
        <f>IF((F25-(1.1*$I$25/$A$25*A25+3500))&lt;0,0,F25-(1.1*$I$25/$A$25*A25+3500))</f>
        <v>0</v>
      </c>
      <c r="K25" s="37"/>
      <c r="L25" s="37"/>
      <c r="M25" s="74">
        <v>210864644</v>
      </c>
      <c r="N25" s="39" t="s">
        <v>100</v>
      </c>
      <c r="O25" s="39" t="s">
        <v>101</v>
      </c>
      <c r="P25" s="37">
        <v>1</v>
      </c>
      <c r="Q25" s="39" t="s">
        <v>102</v>
      </c>
      <c r="R25" s="39" t="s">
        <v>103</v>
      </c>
      <c r="S25" s="39" t="s">
        <v>104</v>
      </c>
      <c r="T25" s="74">
        <v>1</v>
      </c>
      <c r="U25" s="37" t="s">
        <v>38</v>
      </c>
      <c r="V25" s="37">
        <v>6</v>
      </c>
      <c r="W25" s="37"/>
      <c r="X25" s="37" t="s">
        <v>105</v>
      </c>
      <c r="Y25" s="39" t="s">
        <v>45</v>
      </c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</row>
    <row r="26" spans="1:116" customFormat="1" ht="15">
      <c r="A26" s="36">
        <f t="shared" si="6"/>
        <v>1</v>
      </c>
      <c r="B26" s="37" t="s">
        <v>99</v>
      </c>
      <c r="C26" s="37">
        <f t="shared" si="7"/>
        <v>175370</v>
      </c>
      <c r="D26" s="55">
        <f t="shared" ref="D26:D31" si="9">C26/C$25</f>
        <v>1.0001996178743549</v>
      </c>
      <c r="E26" s="37">
        <v>159032</v>
      </c>
      <c r="F26" s="37">
        <v>175370</v>
      </c>
      <c r="G26" s="37"/>
      <c r="H26" s="73">
        <f t="shared" si="8"/>
        <v>300</v>
      </c>
      <c r="I26" s="74">
        <v>175070</v>
      </c>
      <c r="J26" s="74">
        <f t="shared" ref="J26:J31" si="10">IF((F26-(1.1*$I$25/$A$25*A26+3500))&lt;0,0,F26-(1.1*$I$25/$A$25*A26+3500))</f>
        <v>0</v>
      </c>
      <c r="K26" s="37"/>
      <c r="L26" s="37"/>
      <c r="M26" s="74">
        <v>210851293</v>
      </c>
      <c r="N26" s="39" t="s">
        <v>106</v>
      </c>
      <c r="O26" s="39" t="s">
        <v>107</v>
      </c>
      <c r="P26" s="37">
        <v>1</v>
      </c>
      <c r="Q26" s="39" t="s">
        <v>102</v>
      </c>
      <c r="R26" s="39" t="s">
        <v>103</v>
      </c>
      <c r="S26" s="39" t="s">
        <v>108</v>
      </c>
      <c r="T26" s="74">
        <v>1</v>
      </c>
      <c r="U26" s="37" t="s">
        <v>38</v>
      </c>
      <c r="V26" s="37">
        <v>6</v>
      </c>
      <c r="W26" s="37"/>
      <c r="X26" s="37" t="s">
        <v>105</v>
      </c>
      <c r="Y26" s="39" t="s">
        <v>109</v>
      </c>
    </row>
    <row r="27" spans="1:116" customFormat="1" ht="15">
      <c r="A27" s="36">
        <f t="shared" si="6"/>
        <v>1</v>
      </c>
      <c r="B27" s="37" t="s">
        <v>99</v>
      </c>
      <c r="C27" s="37">
        <f t="shared" si="7"/>
        <v>194741</v>
      </c>
      <c r="D27" s="55">
        <f t="shared" si="9"/>
        <v>1.1106795562779821</v>
      </c>
      <c r="E27" s="75">
        <v>176703</v>
      </c>
      <c r="F27" s="75">
        <v>194741</v>
      </c>
      <c r="G27" s="93">
        <f>F27-$I$25/A27*$A$25*1.1</f>
        <v>2202.4999999999709</v>
      </c>
      <c r="H27" s="74">
        <f>IF(G27&lt;1500,1500,IF(G27&gt;3500,3500,G27))</f>
        <v>2202.4999999999709</v>
      </c>
      <c r="I27">
        <f>F27-H27</f>
        <v>192538.50000000003</v>
      </c>
      <c r="J27" s="74">
        <f t="shared" si="10"/>
        <v>0</v>
      </c>
      <c r="K27" s="75"/>
      <c r="M27">
        <v>210850289</v>
      </c>
      <c r="N27" t="s">
        <v>110</v>
      </c>
      <c r="O27" t="s">
        <v>107</v>
      </c>
      <c r="P27" s="75">
        <v>1</v>
      </c>
      <c r="Q27" t="s">
        <v>102</v>
      </c>
      <c r="R27" t="s">
        <v>103</v>
      </c>
      <c r="S27" t="s">
        <v>111</v>
      </c>
      <c r="T27">
        <v>1</v>
      </c>
      <c r="U27" s="37" t="s">
        <v>38</v>
      </c>
      <c r="V27" s="75">
        <v>6</v>
      </c>
      <c r="W27" s="75"/>
      <c r="X27" s="75" t="s">
        <v>105</v>
      </c>
      <c r="Y27" t="s">
        <v>73</v>
      </c>
    </row>
    <row r="28" spans="1:116" customFormat="1" ht="15">
      <c r="A28" s="36">
        <f t="shared" si="6"/>
        <v>1</v>
      </c>
      <c r="B28" s="37" t="s">
        <v>99</v>
      </c>
      <c r="C28" s="37">
        <f t="shared" si="7"/>
        <v>216264</v>
      </c>
      <c r="D28" s="55">
        <f t="shared" si="9"/>
        <v>1.2334331422705107</v>
      </c>
      <c r="E28" s="75">
        <v>196337</v>
      </c>
      <c r="F28" s="75">
        <v>216264</v>
      </c>
      <c r="G28" s="93">
        <f t="shared" ref="G28:G31" si="11">F28-$I$25/A28*$A$25*1.1</f>
        <v>23725.499999999971</v>
      </c>
      <c r="H28" s="74">
        <f t="shared" ref="H28:H31" si="12">IF(G28&lt;1500,1500,IF(G28&gt;3500,3500,G28))</f>
        <v>3500</v>
      </c>
      <c r="I28">
        <f>F28-H28</f>
        <v>212764</v>
      </c>
      <c r="J28" s="74">
        <f t="shared" si="10"/>
        <v>20225.499999999971</v>
      </c>
      <c r="K28" s="75"/>
      <c r="M28">
        <v>210848787</v>
      </c>
      <c r="N28" t="s">
        <v>112</v>
      </c>
      <c r="O28" t="s">
        <v>113</v>
      </c>
      <c r="P28" s="75">
        <v>1</v>
      </c>
      <c r="Q28" t="s">
        <v>102</v>
      </c>
      <c r="R28" t="s">
        <v>103</v>
      </c>
      <c r="S28" t="s">
        <v>114</v>
      </c>
      <c r="T28">
        <v>1</v>
      </c>
      <c r="U28" s="37" t="s">
        <v>38</v>
      </c>
      <c r="V28" s="75">
        <v>6</v>
      </c>
      <c r="W28" s="75"/>
      <c r="X28" s="75" t="s">
        <v>105</v>
      </c>
      <c r="Y28" t="s">
        <v>40</v>
      </c>
    </row>
    <row r="29" spans="1:116" s="85" customFormat="1" ht="15">
      <c r="A29" s="76">
        <v>1</v>
      </c>
      <c r="B29" s="77" t="s">
        <v>99</v>
      </c>
      <c r="C29" s="77">
        <f t="shared" si="7"/>
        <v>258479</v>
      </c>
      <c r="D29" s="55">
        <f t="shared" si="9"/>
        <v>1.4742008155816009</v>
      </c>
      <c r="E29" s="78">
        <v>234847</v>
      </c>
      <c r="F29" s="78">
        <v>258479</v>
      </c>
      <c r="G29" s="94">
        <f t="shared" si="11"/>
        <v>65940.499999999971</v>
      </c>
      <c r="H29" s="79">
        <f t="shared" si="12"/>
        <v>3500</v>
      </c>
      <c r="I29" s="80">
        <f>F29-H29</f>
        <v>254979</v>
      </c>
      <c r="J29" s="74">
        <f t="shared" si="10"/>
        <v>62440.499999999971</v>
      </c>
      <c r="K29" s="81" t="str">
        <f>IF(D29&lt;1.5,"",1.5*$C$14*A29)</f>
        <v/>
      </c>
      <c r="L29" s="82"/>
      <c r="M29" s="80">
        <v>210669696</v>
      </c>
      <c r="N29" s="80" t="s">
        <v>115</v>
      </c>
      <c r="O29" s="80" t="s">
        <v>116</v>
      </c>
      <c r="P29" s="78">
        <v>1</v>
      </c>
      <c r="Q29" s="80" t="s">
        <v>117</v>
      </c>
      <c r="R29" s="80" t="s">
        <v>118</v>
      </c>
      <c r="S29" s="80" t="s">
        <v>119</v>
      </c>
      <c r="T29" s="83">
        <v>1</v>
      </c>
      <c r="U29" s="77" t="s">
        <v>38</v>
      </c>
      <c r="V29" s="76">
        <v>6</v>
      </c>
      <c r="W29" s="76"/>
      <c r="X29" s="76" t="s">
        <v>105</v>
      </c>
      <c r="Y29" s="84" t="s">
        <v>83</v>
      </c>
    </row>
    <row r="30" spans="1:116" s="89" customFormat="1" ht="15">
      <c r="A30" s="86">
        <f t="shared" si="6"/>
        <v>1</v>
      </c>
      <c r="B30" s="87" t="s">
        <v>99</v>
      </c>
      <c r="C30" s="87">
        <f t="shared" si="7"/>
        <v>308504</v>
      </c>
      <c r="D30" s="55">
        <f t="shared" si="9"/>
        <v>1.7595117917130065</v>
      </c>
      <c r="E30" s="88">
        <v>280482</v>
      </c>
      <c r="F30" s="88">
        <v>308504</v>
      </c>
      <c r="G30" s="95">
        <f t="shared" si="11"/>
        <v>115965.49999999997</v>
      </c>
      <c r="H30" s="74">
        <f t="shared" si="12"/>
        <v>3500</v>
      </c>
      <c r="I30" s="89">
        <f>F30-H30</f>
        <v>305004</v>
      </c>
      <c r="J30" s="74">
        <f t="shared" si="10"/>
        <v>112465.49999999997</v>
      </c>
      <c r="K30" s="90">
        <f>IF(D30&lt;1.5,"",1.5*$C$25*A30)</f>
        <v>263002.5</v>
      </c>
      <c r="L30" s="90">
        <v>238974</v>
      </c>
      <c r="M30" s="89">
        <v>210185260</v>
      </c>
      <c r="N30" s="89" t="s">
        <v>120</v>
      </c>
      <c r="O30" s="89" t="s">
        <v>121</v>
      </c>
      <c r="P30" s="88">
        <v>1</v>
      </c>
      <c r="Q30" s="89" t="s">
        <v>102</v>
      </c>
      <c r="R30" s="89" t="s">
        <v>103</v>
      </c>
      <c r="S30" s="89" t="s">
        <v>122</v>
      </c>
      <c r="T30" s="89">
        <v>1</v>
      </c>
      <c r="U30" s="87" t="s">
        <v>38</v>
      </c>
      <c r="V30" s="88">
        <v>6</v>
      </c>
      <c r="W30" s="88"/>
      <c r="X30" s="88" t="s">
        <v>105</v>
      </c>
      <c r="Y30" s="89" t="s">
        <v>123</v>
      </c>
    </row>
    <row r="31" spans="1:116" s="91" customFormat="1" ht="15">
      <c r="A31" s="86">
        <f t="shared" si="6"/>
        <v>1</v>
      </c>
      <c r="B31" s="87" t="s">
        <v>99</v>
      </c>
      <c r="C31" s="87">
        <f t="shared" si="7"/>
        <v>308504</v>
      </c>
      <c r="D31" s="55">
        <f t="shared" si="9"/>
        <v>1.7595117917130065</v>
      </c>
      <c r="E31" s="88">
        <v>280482</v>
      </c>
      <c r="F31" s="88">
        <v>308504</v>
      </c>
      <c r="G31" s="95">
        <f t="shared" si="11"/>
        <v>115965.49999999997</v>
      </c>
      <c r="H31" s="74">
        <f t="shared" si="12"/>
        <v>3500</v>
      </c>
      <c r="I31" s="89">
        <f>F31-H31</f>
        <v>305004</v>
      </c>
      <c r="J31" s="74">
        <f t="shared" si="10"/>
        <v>112465.49999999997</v>
      </c>
      <c r="K31" s="90">
        <f>IF(D31&lt;1.5,"",1.5*$C$25*A31)</f>
        <v>263002.5</v>
      </c>
      <c r="L31" s="90">
        <v>238974</v>
      </c>
      <c r="M31" s="89">
        <v>210444800</v>
      </c>
      <c r="N31" s="89" t="s">
        <v>120</v>
      </c>
      <c r="O31" s="89" t="s">
        <v>101</v>
      </c>
      <c r="P31" s="88">
        <v>1</v>
      </c>
      <c r="Q31" s="89" t="s">
        <v>102</v>
      </c>
      <c r="R31" s="89" t="s">
        <v>103</v>
      </c>
      <c r="S31" s="89" t="s">
        <v>124</v>
      </c>
      <c r="T31" s="89">
        <v>1</v>
      </c>
      <c r="U31" s="87" t="s">
        <v>38</v>
      </c>
      <c r="V31" s="88">
        <v>6</v>
      </c>
      <c r="W31" s="88"/>
      <c r="X31" s="88" t="s">
        <v>105</v>
      </c>
      <c r="Y31" s="89" t="s">
        <v>123</v>
      </c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</row>
    <row r="32" spans="1:116">
      <c r="G32" s="54"/>
      <c r="P32" s="17"/>
      <c r="V32" s="17"/>
      <c r="W32" s="17"/>
      <c r="X32" s="17"/>
    </row>
    <row r="33" spans="1:25">
      <c r="X33" s="16"/>
      <c r="Y33" s="18"/>
    </row>
    <row r="34" spans="1:25" ht="13.5" thickBot="1">
      <c r="A34" s="43" t="s">
        <v>62</v>
      </c>
      <c r="B34" s="44"/>
      <c r="C34" s="44"/>
      <c r="D34" s="56"/>
      <c r="E34" s="54"/>
      <c r="F34" s="54"/>
      <c r="G34" s="19"/>
      <c r="H34" s="19"/>
      <c r="I34" s="41"/>
      <c r="J34" s="41"/>
      <c r="K34" s="45"/>
      <c r="L34" s="45"/>
      <c r="M34" s="45"/>
      <c r="N34" s="45"/>
      <c r="O34" s="45"/>
      <c r="P34" s="17"/>
      <c r="S34" s="42"/>
    </row>
    <row r="35" spans="1:25" ht="51.75" customHeight="1">
      <c r="A35" s="23" t="s">
        <v>3</v>
      </c>
      <c r="B35" s="24" t="s">
        <v>12</v>
      </c>
      <c r="C35" s="24" t="s">
        <v>5</v>
      </c>
      <c r="D35" s="57" t="s">
        <v>7</v>
      </c>
      <c r="E35" s="24" t="s">
        <v>13</v>
      </c>
      <c r="F35" s="24" t="s">
        <v>14</v>
      </c>
      <c r="G35" s="25" t="s">
        <v>15</v>
      </c>
      <c r="H35" s="24" t="s">
        <v>16</v>
      </c>
      <c r="I35" s="24" t="s">
        <v>17</v>
      </c>
      <c r="J35" s="24" t="s">
        <v>18</v>
      </c>
      <c r="K35" s="24" t="s">
        <v>19</v>
      </c>
      <c r="L35" s="24" t="s">
        <v>20</v>
      </c>
      <c r="M35" s="24" t="s">
        <v>21</v>
      </c>
      <c r="N35" s="24" t="s">
        <v>22</v>
      </c>
      <c r="O35" s="24" t="s">
        <v>23</v>
      </c>
      <c r="P35" s="24" t="s">
        <v>1</v>
      </c>
      <c r="Q35" s="26" t="s">
        <v>24</v>
      </c>
      <c r="R35" s="26" t="s">
        <v>25</v>
      </c>
      <c r="S35" s="26" t="s">
        <v>26</v>
      </c>
      <c r="T35" s="27" t="s">
        <v>27</v>
      </c>
      <c r="U35" s="26" t="s">
        <v>28</v>
      </c>
      <c r="V35" s="27" t="s">
        <v>29</v>
      </c>
      <c r="W35" s="27" t="s">
        <v>92</v>
      </c>
      <c r="X35" s="26" t="s">
        <v>30</v>
      </c>
      <c r="Y35" s="28" t="s">
        <v>31</v>
      </c>
    </row>
    <row r="36" spans="1:25">
      <c r="A36" s="29"/>
      <c r="B36" s="30"/>
      <c r="C36" s="30"/>
      <c r="D36" s="31"/>
      <c r="E36" s="54"/>
      <c r="F36" s="54"/>
      <c r="G36" s="32"/>
      <c r="H36" s="30"/>
      <c r="I36" s="30"/>
      <c r="J36" s="30"/>
      <c r="K36" s="30"/>
      <c r="L36" s="30"/>
      <c r="M36" s="30"/>
      <c r="N36" s="33"/>
      <c r="O36" s="33"/>
      <c r="P36" s="30"/>
      <c r="Q36" s="33"/>
      <c r="R36" s="33"/>
      <c r="S36" s="33"/>
      <c r="T36" s="34"/>
      <c r="U36" s="33"/>
      <c r="V36" s="34"/>
      <c r="W36" s="34"/>
      <c r="X36" s="33"/>
      <c r="Y36" s="35"/>
    </row>
    <row r="37" spans="1:25" s="33" customFormat="1">
      <c r="A37" s="36">
        <f t="shared" ref="A37:A46" si="13">P37*T37</f>
        <v>16</v>
      </c>
      <c r="B37" s="37" t="s">
        <v>63</v>
      </c>
      <c r="C37" s="37">
        <f t="shared" ref="C37:C46" si="14">F37/A37</f>
        <v>9124</v>
      </c>
      <c r="D37" s="55">
        <f>C37/C$37</f>
        <v>1</v>
      </c>
      <c r="E37" s="37">
        <v>132224</v>
      </c>
      <c r="F37" s="37">
        <v>145984</v>
      </c>
      <c r="G37" s="37"/>
      <c r="H37" s="37">
        <f t="shared" ref="H37:H46" si="15">IF(A37*30&gt;300,A37*30,300)</f>
        <v>480</v>
      </c>
      <c r="I37" s="37">
        <f t="shared" ref="I37:I46" si="16">F37-H37</f>
        <v>145504</v>
      </c>
      <c r="J37" s="37"/>
      <c r="K37" s="37" t="str">
        <f>IF(D37&lt;1.5,"",1.5*$C$37*A37)</f>
        <v/>
      </c>
      <c r="L37" s="37"/>
      <c r="M37" s="37">
        <v>210616017</v>
      </c>
      <c r="N37" s="46" t="s">
        <v>64</v>
      </c>
      <c r="O37" s="46" t="s">
        <v>65</v>
      </c>
      <c r="P37" s="53">
        <v>4</v>
      </c>
      <c r="Q37" s="37" t="s">
        <v>66</v>
      </c>
      <c r="R37" s="37" t="s">
        <v>67</v>
      </c>
      <c r="S37" s="37" t="s">
        <v>68</v>
      </c>
      <c r="T37" s="37">
        <v>4</v>
      </c>
      <c r="U37" s="37" t="s">
        <v>38</v>
      </c>
      <c r="V37" s="37">
        <v>40000</v>
      </c>
      <c r="W37" s="37">
        <v>336</v>
      </c>
      <c r="X37" s="37" t="s">
        <v>69</v>
      </c>
      <c r="Y37" s="40" t="s">
        <v>45</v>
      </c>
    </row>
    <row r="38" spans="1:25" s="33" customFormat="1">
      <c r="A38" s="36">
        <f t="shared" si="13"/>
        <v>18</v>
      </c>
      <c r="B38" s="37" t="s">
        <v>79</v>
      </c>
      <c r="C38" s="37">
        <f t="shared" si="14"/>
        <v>9411.3333333333339</v>
      </c>
      <c r="D38" s="55">
        <f>C38/C$37</f>
        <v>1.0314920356568757</v>
      </c>
      <c r="E38" s="37">
        <v>153589</v>
      </c>
      <c r="F38" s="37">
        <v>169404</v>
      </c>
      <c r="G38" s="37"/>
      <c r="H38" s="37">
        <f t="shared" si="15"/>
        <v>540</v>
      </c>
      <c r="I38" s="37">
        <f t="shared" si="16"/>
        <v>168864</v>
      </c>
      <c r="J38" s="37"/>
      <c r="K38" s="37" t="str">
        <f>IF(D38&lt;1.5,"",1.5*$C$37*A38)</f>
        <v/>
      </c>
      <c r="L38" s="37"/>
      <c r="M38" s="37">
        <v>210404680</v>
      </c>
      <c r="N38" s="46" t="s">
        <v>88</v>
      </c>
      <c r="O38" s="46" t="s">
        <v>81</v>
      </c>
      <c r="P38" s="53">
        <v>4.5</v>
      </c>
      <c r="Q38" s="37" t="s">
        <v>66</v>
      </c>
      <c r="R38" s="37" t="s">
        <v>67</v>
      </c>
      <c r="S38" s="37" t="s">
        <v>89</v>
      </c>
      <c r="T38" s="37">
        <v>4</v>
      </c>
      <c r="U38" s="37" t="s">
        <v>38</v>
      </c>
      <c r="V38" s="37">
        <v>30000</v>
      </c>
      <c r="W38" s="37">
        <v>250</v>
      </c>
      <c r="X38" s="37" t="s">
        <v>69</v>
      </c>
      <c r="Y38" s="40" t="s">
        <v>83</v>
      </c>
    </row>
    <row r="39" spans="1:25" s="33" customFormat="1">
      <c r="A39" s="36">
        <f t="shared" si="13"/>
        <v>18</v>
      </c>
      <c r="B39" s="37" t="s">
        <v>79</v>
      </c>
      <c r="C39" s="37">
        <f t="shared" si="14"/>
        <v>9411.3333333333339</v>
      </c>
      <c r="D39" s="55">
        <f>C39/C$37</f>
        <v>1.0314920356568757</v>
      </c>
      <c r="E39" s="37">
        <v>153589</v>
      </c>
      <c r="F39" s="37">
        <v>169404</v>
      </c>
      <c r="G39" s="37"/>
      <c r="H39" s="37">
        <f t="shared" si="15"/>
        <v>540</v>
      </c>
      <c r="I39" s="37">
        <f t="shared" si="16"/>
        <v>168864</v>
      </c>
      <c r="J39" s="37"/>
      <c r="K39" s="37" t="str">
        <f>IF(D39&lt;1.5,"",1.5*$C$37*A39)</f>
        <v/>
      </c>
      <c r="L39" s="37"/>
      <c r="M39" s="37">
        <v>210411386</v>
      </c>
      <c r="N39" s="46" t="s">
        <v>88</v>
      </c>
      <c r="O39" s="46" t="s">
        <v>84</v>
      </c>
      <c r="P39" s="53">
        <v>4.5</v>
      </c>
      <c r="Q39" s="37" t="s">
        <v>66</v>
      </c>
      <c r="R39" s="37" t="s">
        <v>67</v>
      </c>
      <c r="S39" s="37" t="s">
        <v>90</v>
      </c>
      <c r="T39" s="37">
        <v>4</v>
      </c>
      <c r="U39" s="37" t="s">
        <v>38</v>
      </c>
      <c r="V39" s="37">
        <v>30000</v>
      </c>
      <c r="W39" s="37">
        <v>250</v>
      </c>
      <c r="X39" s="37" t="s">
        <v>69</v>
      </c>
      <c r="Y39" s="40" t="s">
        <v>83</v>
      </c>
    </row>
    <row r="40" spans="1:25" s="33" customFormat="1">
      <c r="A40" s="36">
        <f t="shared" si="13"/>
        <v>18</v>
      </c>
      <c r="B40" s="37" t="s">
        <v>79</v>
      </c>
      <c r="C40" s="37">
        <f t="shared" si="14"/>
        <v>9411.3333333333339</v>
      </c>
      <c r="D40" s="55">
        <f>C40/C$37</f>
        <v>1.0314920356568757</v>
      </c>
      <c r="E40" s="37">
        <v>153589</v>
      </c>
      <c r="F40" s="37">
        <v>169404</v>
      </c>
      <c r="G40" s="37"/>
      <c r="H40" s="37">
        <f t="shared" si="15"/>
        <v>540</v>
      </c>
      <c r="I40" s="37">
        <f t="shared" si="16"/>
        <v>168864</v>
      </c>
      <c r="J40" s="37"/>
      <c r="K40" s="37"/>
      <c r="L40" s="37"/>
      <c r="M40" s="37">
        <v>210753615</v>
      </c>
      <c r="N40" s="46" t="s">
        <v>88</v>
      </c>
      <c r="O40" s="46" t="s">
        <v>86</v>
      </c>
      <c r="P40" s="53">
        <v>4.5</v>
      </c>
      <c r="Q40" s="37" t="s">
        <v>66</v>
      </c>
      <c r="R40" s="37" t="s">
        <v>67</v>
      </c>
      <c r="S40" s="37" t="s">
        <v>91</v>
      </c>
      <c r="T40" s="37">
        <v>4</v>
      </c>
      <c r="U40" s="37" t="s">
        <v>38</v>
      </c>
      <c r="V40" s="37">
        <v>30000</v>
      </c>
      <c r="W40" s="37">
        <v>250</v>
      </c>
      <c r="X40" s="37" t="s">
        <v>69</v>
      </c>
      <c r="Y40" s="40" t="s">
        <v>83</v>
      </c>
    </row>
    <row r="41" spans="1:25" s="33" customFormat="1">
      <c r="A41" s="36">
        <f t="shared" si="13"/>
        <v>12</v>
      </c>
      <c r="B41" s="37" t="s">
        <v>79</v>
      </c>
      <c r="C41" s="37">
        <f t="shared" si="14"/>
        <v>9411.3333333333339</v>
      </c>
      <c r="D41" s="55">
        <f>C41/C$37</f>
        <v>1.0314920356568757</v>
      </c>
      <c r="E41" s="37">
        <v>102077</v>
      </c>
      <c r="F41" s="37">
        <v>112936</v>
      </c>
      <c r="G41" s="37"/>
      <c r="H41" s="37">
        <f t="shared" si="15"/>
        <v>360</v>
      </c>
      <c r="I41" s="37">
        <f t="shared" si="16"/>
        <v>112576</v>
      </c>
      <c r="J41" s="37"/>
      <c r="K41" s="37" t="str">
        <f>IF(D41&lt;1.5,"",1.5*$C$37*A41)</f>
        <v/>
      </c>
      <c r="L41" s="37"/>
      <c r="M41" s="37">
        <v>210404672</v>
      </c>
      <c r="N41" s="46" t="s">
        <v>80</v>
      </c>
      <c r="O41" s="46" t="s">
        <v>81</v>
      </c>
      <c r="P41" s="53">
        <v>3</v>
      </c>
      <c r="Q41" s="37" t="s">
        <v>66</v>
      </c>
      <c r="R41" s="37" t="s">
        <v>67</v>
      </c>
      <c r="S41" s="37" t="s">
        <v>82</v>
      </c>
      <c r="T41" s="37">
        <v>4</v>
      </c>
      <c r="U41" s="37" t="s">
        <v>38</v>
      </c>
      <c r="V41" s="37">
        <v>20000</v>
      </c>
      <c r="W41" s="37">
        <v>166</v>
      </c>
      <c r="X41" s="37" t="s">
        <v>69</v>
      </c>
      <c r="Y41" s="40" t="s">
        <v>83</v>
      </c>
    </row>
    <row r="42" spans="1:25" s="33" customFormat="1">
      <c r="A42" s="36">
        <f t="shared" si="13"/>
        <v>12</v>
      </c>
      <c r="B42" s="37" t="s">
        <v>79</v>
      </c>
      <c r="C42" s="37">
        <f t="shared" si="14"/>
        <v>9411.3333333333339</v>
      </c>
      <c r="D42" s="55">
        <f>C42/C$37</f>
        <v>1.0314920356568757</v>
      </c>
      <c r="E42" s="37">
        <v>102077</v>
      </c>
      <c r="F42" s="37">
        <v>112936</v>
      </c>
      <c r="G42" s="37"/>
      <c r="H42" s="37">
        <f t="shared" si="15"/>
        <v>360</v>
      </c>
      <c r="I42" s="37">
        <f t="shared" si="16"/>
        <v>112576</v>
      </c>
      <c r="J42" s="37"/>
      <c r="K42" s="37" t="str">
        <f>IF(D42&lt;1.5,"",1.5*$C$37*A42)</f>
        <v/>
      </c>
      <c r="L42" s="37"/>
      <c r="M42" s="37">
        <v>210411336</v>
      </c>
      <c r="N42" s="46" t="s">
        <v>80</v>
      </c>
      <c r="O42" s="46" t="s">
        <v>84</v>
      </c>
      <c r="P42" s="53">
        <v>3</v>
      </c>
      <c r="Q42" s="37" t="s">
        <v>66</v>
      </c>
      <c r="R42" s="37" t="s">
        <v>67</v>
      </c>
      <c r="S42" s="37" t="s">
        <v>85</v>
      </c>
      <c r="T42" s="37">
        <v>4</v>
      </c>
      <c r="U42" s="37" t="s">
        <v>38</v>
      </c>
      <c r="V42" s="37">
        <v>20000</v>
      </c>
      <c r="W42" s="37">
        <v>166</v>
      </c>
      <c r="X42" s="37" t="s">
        <v>69</v>
      </c>
      <c r="Y42" s="40" t="s">
        <v>83</v>
      </c>
    </row>
    <row r="43" spans="1:25" s="33" customFormat="1">
      <c r="A43" s="36">
        <f t="shared" si="13"/>
        <v>12</v>
      </c>
      <c r="B43" s="37" t="s">
        <v>79</v>
      </c>
      <c r="C43" s="37">
        <f t="shared" si="14"/>
        <v>9411.3333333333339</v>
      </c>
      <c r="D43" s="55">
        <f>C43/C$37</f>
        <v>1.0314920356568757</v>
      </c>
      <c r="E43" s="37">
        <v>102077</v>
      </c>
      <c r="F43" s="37">
        <v>112936</v>
      </c>
      <c r="G43" s="37"/>
      <c r="H43" s="37">
        <f t="shared" si="15"/>
        <v>360</v>
      </c>
      <c r="I43" s="37">
        <f t="shared" si="16"/>
        <v>112576</v>
      </c>
      <c r="J43" s="37"/>
      <c r="K43" s="37"/>
      <c r="L43" s="37"/>
      <c r="M43" s="37">
        <v>210753584</v>
      </c>
      <c r="N43" s="46" t="s">
        <v>80</v>
      </c>
      <c r="O43" s="46" t="s">
        <v>86</v>
      </c>
      <c r="P43" s="53">
        <v>3</v>
      </c>
      <c r="Q43" s="37" t="s">
        <v>66</v>
      </c>
      <c r="R43" s="37" t="s">
        <v>67</v>
      </c>
      <c r="S43" s="37" t="s">
        <v>87</v>
      </c>
      <c r="T43" s="37">
        <v>4</v>
      </c>
      <c r="U43" s="37" t="s">
        <v>38</v>
      </c>
      <c r="V43" s="37">
        <v>20000</v>
      </c>
      <c r="W43" s="37">
        <v>166</v>
      </c>
      <c r="X43" s="37" t="s">
        <v>69</v>
      </c>
      <c r="Y43" s="40" t="s">
        <v>83</v>
      </c>
    </row>
    <row r="44" spans="1:25" s="33" customFormat="1">
      <c r="A44" s="36">
        <f t="shared" si="13"/>
        <v>3</v>
      </c>
      <c r="B44" s="37" t="s">
        <v>63</v>
      </c>
      <c r="C44" s="37">
        <f t="shared" si="14"/>
        <v>9419</v>
      </c>
      <c r="D44" s="55">
        <f>C44/C$37</f>
        <v>1.0323323103901798</v>
      </c>
      <c r="E44" s="37">
        <v>24829</v>
      </c>
      <c r="F44" s="37">
        <v>28257</v>
      </c>
      <c r="G44" s="37"/>
      <c r="H44" s="37">
        <f t="shared" si="15"/>
        <v>300</v>
      </c>
      <c r="I44" s="37">
        <f t="shared" si="16"/>
        <v>27957</v>
      </c>
      <c r="J44" s="37"/>
      <c r="K44" s="37" t="str">
        <f>IF(D44&lt;1.5,"",1.5*$C$37*A44)</f>
        <v/>
      </c>
      <c r="L44" s="37"/>
      <c r="M44" s="37">
        <v>210581848</v>
      </c>
      <c r="N44" s="46" t="s">
        <v>76</v>
      </c>
      <c r="O44" s="46" t="s">
        <v>77</v>
      </c>
      <c r="P44" s="53">
        <v>3</v>
      </c>
      <c r="Q44" s="37" t="s">
        <v>66</v>
      </c>
      <c r="R44" s="37" t="s">
        <v>67</v>
      </c>
      <c r="S44" s="37" t="s">
        <v>78</v>
      </c>
      <c r="T44" s="37">
        <v>1</v>
      </c>
      <c r="U44" s="37" t="s">
        <v>38</v>
      </c>
      <c r="V44" s="37">
        <v>30000</v>
      </c>
      <c r="W44" s="37">
        <v>336</v>
      </c>
      <c r="X44" s="37" t="s">
        <v>69</v>
      </c>
      <c r="Y44" s="40" t="s">
        <v>73</v>
      </c>
    </row>
    <row r="45" spans="1:25" s="33" customFormat="1">
      <c r="A45" s="36">
        <f t="shared" si="13"/>
        <v>4</v>
      </c>
      <c r="B45" s="37" t="s">
        <v>63</v>
      </c>
      <c r="C45" s="37">
        <f t="shared" si="14"/>
        <v>9419.25</v>
      </c>
      <c r="D45" s="55">
        <f>C45/C$37</f>
        <v>1.0323597106532223</v>
      </c>
      <c r="E45" s="37">
        <v>33422</v>
      </c>
      <c r="F45" s="37">
        <v>37677</v>
      </c>
      <c r="G45" s="37"/>
      <c r="H45" s="37">
        <f t="shared" si="15"/>
        <v>300</v>
      </c>
      <c r="I45" s="37">
        <f t="shared" si="16"/>
        <v>37377</v>
      </c>
      <c r="J45" s="37"/>
      <c r="K45" s="37" t="str">
        <f>IF(D45&lt;1.5,"",1.5*$C$37*A45)</f>
        <v/>
      </c>
      <c r="L45" s="37"/>
      <c r="M45" s="37">
        <v>210581822</v>
      </c>
      <c r="N45" s="46" t="s">
        <v>70</v>
      </c>
      <c r="O45" s="46" t="s">
        <v>71</v>
      </c>
      <c r="P45" s="53">
        <v>4</v>
      </c>
      <c r="Q45" s="37" t="s">
        <v>66</v>
      </c>
      <c r="R45" s="37" t="s">
        <v>67</v>
      </c>
      <c r="S45" s="37" t="s">
        <v>72</v>
      </c>
      <c r="T45" s="37">
        <v>1</v>
      </c>
      <c r="U45" s="37" t="s">
        <v>38</v>
      </c>
      <c r="V45" s="37">
        <v>40000</v>
      </c>
      <c r="W45" s="37">
        <v>336</v>
      </c>
      <c r="X45" s="37" t="s">
        <v>69</v>
      </c>
      <c r="Y45" s="40" t="s">
        <v>73</v>
      </c>
    </row>
    <row r="46" spans="1:25" s="33" customFormat="1">
      <c r="A46" s="36">
        <f t="shared" si="13"/>
        <v>16</v>
      </c>
      <c r="B46" s="37" t="s">
        <v>63</v>
      </c>
      <c r="C46" s="37">
        <f t="shared" si="14"/>
        <v>9419.375</v>
      </c>
      <c r="D46" s="55">
        <f>C46/C$37</f>
        <v>1.0323734107847435</v>
      </c>
      <c r="E46" s="37">
        <v>136535</v>
      </c>
      <c r="F46" s="37">
        <v>150710</v>
      </c>
      <c r="G46" s="37"/>
      <c r="H46" s="37">
        <f t="shared" si="15"/>
        <v>480</v>
      </c>
      <c r="I46" s="37">
        <f t="shared" si="16"/>
        <v>150230</v>
      </c>
      <c r="J46" s="37"/>
      <c r="K46" s="37" t="str">
        <f>IF(D46&lt;1.5,"",1.5*$C$37*A46)</f>
        <v/>
      </c>
      <c r="L46" s="37"/>
      <c r="M46" s="37">
        <v>210649573</v>
      </c>
      <c r="N46" s="46" t="s">
        <v>70</v>
      </c>
      <c r="O46" s="46" t="s">
        <v>74</v>
      </c>
      <c r="P46" s="53">
        <v>4</v>
      </c>
      <c r="Q46" s="37" t="s">
        <v>66</v>
      </c>
      <c r="R46" s="37" t="s">
        <v>67</v>
      </c>
      <c r="S46" s="37" t="s">
        <v>75</v>
      </c>
      <c r="T46" s="37">
        <v>4</v>
      </c>
      <c r="U46" s="37" t="s">
        <v>38</v>
      </c>
      <c r="V46" s="37">
        <v>40000</v>
      </c>
      <c r="W46" s="37">
        <v>336</v>
      </c>
      <c r="X46" s="37" t="s">
        <v>69</v>
      </c>
      <c r="Y46" s="40" t="s">
        <v>73</v>
      </c>
    </row>
    <row r="47" spans="1:25" s="50" customFormat="1">
      <c r="A47" s="37"/>
      <c r="B47" s="37"/>
      <c r="C47" s="47"/>
      <c r="D47" s="38"/>
      <c r="E47" s="38"/>
      <c r="F47" s="48"/>
      <c r="G47" s="48"/>
      <c r="H47" s="48"/>
      <c r="I47" s="48"/>
      <c r="J47" s="38"/>
      <c r="K47" s="15"/>
      <c r="L47" s="15"/>
      <c r="M47" s="15"/>
      <c r="N47" s="15"/>
      <c r="O47" s="15"/>
      <c r="P47" s="17"/>
      <c r="Q47" s="49"/>
      <c r="R47" s="49"/>
      <c r="S47" s="12"/>
      <c r="T47" s="49"/>
      <c r="U47" s="49"/>
      <c r="V47" s="49"/>
      <c r="W47" s="49"/>
      <c r="X47" s="18"/>
      <c r="Y47" s="49"/>
    </row>
  </sheetData>
  <sortState ref="A56:DM72">
    <sortCondition ref="G56:G72"/>
  </sortState>
  <mergeCells count="4">
    <mergeCell ref="C1:R1"/>
    <mergeCell ref="C2:R2"/>
    <mergeCell ref="C3:R3"/>
    <mergeCell ref="C4:R4"/>
  </mergeCells>
  <conditionalFormatting sqref="A11:D20 G11:Y20 E34:F34 E36:F46 H25:Y26 A37:Y46">
    <cfRule type="expression" dxfId="25" priority="83">
      <formula>VALUE($K11)&gt;0</formula>
    </cfRule>
  </conditionalFormatting>
  <conditionalFormatting sqref="A11:D20 G11:Y20 E34:F34 E36:F46 H25:Y26 A37:Y46">
    <cfRule type="expression" dxfId="24" priority="82">
      <formula>$D11&lt;1.10000000001</formula>
    </cfRule>
  </conditionalFormatting>
  <conditionalFormatting sqref="B29:D29 E25:F26 U30 A30:D31 J26:J31">
    <cfRule type="expression" dxfId="23" priority="55">
      <formula>VALUE($K25)&gt;0</formula>
    </cfRule>
  </conditionalFormatting>
  <conditionalFormatting sqref="B29:D29 E25:F26 J26:J31">
    <cfRule type="expression" dxfId="22" priority="54">
      <formula>$D25&lt;1.10000000001</formula>
    </cfRule>
  </conditionalFormatting>
  <conditionalFormatting sqref="U25:U28">
    <cfRule type="expression" dxfId="21" priority="53">
      <formula>VALUE($K25)&gt;0</formula>
    </cfRule>
  </conditionalFormatting>
  <conditionalFormatting sqref="U25:U28 U30">
    <cfRule type="expression" dxfId="20" priority="52">
      <formula>$D25&lt;1.10000000001</formula>
    </cfRule>
  </conditionalFormatting>
  <conditionalFormatting sqref="U31">
    <cfRule type="expression" dxfId="19" priority="51">
      <formula>VALUE($K31)&gt;0</formula>
    </cfRule>
  </conditionalFormatting>
  <conditionalFormatting sqref="U31">
    <cfRule type="expression" dxfId="18" priority="50">
      <formula>$D31&lt;1.10000000001</formula>
    </cfRule>
  </conditionalFormatting>
  <conditionalFormatting sqref="A25:A28">
    <cfRule type="expression" dxfId="17" priority="49">
      <formula>VALUE($K25)&gt;0</formula>
    </cfRule>
  </conditionalFormatting>
  <conditionalFormatting sqref="A25:A28 A30:A31">
    <cfRule type="expression" dxfId="16" priority="48">
      <formula>$D25&lt;1.10000000001</formula>
    </cfRule>
  </conditionalFormatting>
  <conditionalFormatting sqref="B25:D28 D26:D31">
    <cfRule type="expression" dxfId="15" priority="47">
      <formula>VALUE($K25)&gt;0</formula>
    </cfRule>
  </conditionalFormatting>
  <conditionalFormatting sqref="B25:D28 B30:D31 D26:D31">
    <cfRule type="expression" dxfId="14" priority="46">
      <formula>$D25&lt;1.10000000001</formula>
    </cfRule>
  </conditionalFormatting>
  <conditionalFormatting sqref="C25:C28">
    <cfRule type="expression" dxfId="13" priority="45">
      <formula>VALUE($K25)&gt;0</formula>
    </cfRule>
  </conditionalFormatting>
  <conditionalFormatting sqref="C25:C28 C30:C31">
    <cfRule type="expression" dxfId="12" priority="44">
      <formula>$D25&lt;1.10000000001</formula>
    </cfRule>
  </conditionalFormatting>
  <conditionalFormatting sqref="D25:D31">
    <cfRule type="expression" dxfId="11" priority="43">
      <formula>VALUE($K25)&gt;0</formula>
    </cfRule>
  </conditionalFormatting>
  <conditionalFormatting sqref="D25:D31">
    <cfRule type="expression" dxfId="10" priority="42">
      <formula>$D25&lt;1.10000000001</formula>
    </cfRule>
  </conditionalFormatting>
  <conditionalFormatting sqref="J25:J31">
    <cfRule type="expression" dxfId="9" priority="41">
      <formula>VALUE($K25)&gt;0</formula>
    </cfRule>
  </conditionalFormatting>
  <conditionalFormatting sqref="J25:J31">
    <cfRule type="expression" dxfId="8" priority="40">
      <formula>$D25&lt;1.10000000001</formula>
    </cfRule>
  </conditionalFormatting>
  <conditionalFormatting sqref="U29">
    <cfRule type="expression" dxfId="7" priority="39">
      <formula>VALUE($K29)&gt;0</formula>
    </cfRule>
  </conditionalFormatting>
  <conditionalFormatting sqref="U29">
    <cfRule type="expression" dxfId="6" priority="38">
      <formula>$D29&lt;1.10000000001</formula>
    </cfRule>
  </conditionalFormatting>
  <conditionalFormatting sqref="G32 G25:G26">
    <cfRule type="expression" dxfId="5" priority="37">
      <formula>VALUE($L21)&gt;0</formula>
    </cfRule>
  </conditionalFormatting>
  <conditionalFormatting sqref="G32 G25:G26">
    <cfRule type="expression" dxfId="4" priority="36">
      <formula>$D21&lt;1.10000000001</formula>
    </cfRule>
  </conditionalFormatting>
  <conditionalFormatting sqref="H27:H31">
    <cfRule type="expression" dxfId="3" priority="34">
      <formula>VALUE($K27)&gt;0</formula>
    </cfRule>
  </conditionalFormatting>
  <conditionalFormatting sqref="H27:H31">
    <cfRule type="expression" dxfId="2" priority="33">
      <formula>$D27&lt;1.10000000001</formula>
    </cfRule>
  </conditionalFormatting>
  <conditionalFormatting sqref="H27:H31">
    <cfRule type="expression" dxfId="1" priority="32">
      <formula>VALUE($L27)&gt;0</formula>
    </cfRule>
  </conditionalFormatting>
  <conditionalFormatting sqref="H27:H31">
    <cfRule type="expression" dxfId="0" priority="31">
      <formula>$D27&lt;1.10000000001</formula>
    </cfRule>
  </conditionalFormatting>
  <pageMargins left="0.45" right="0.39" top="0.98425196850393704" bottom="0.98425196850393704" header="0.51181102362204722" footer="0.51181102362204722"/>
  <pageSetup paperSize="9" scale="3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BIOL </vt:lpstr>
      <vt:lpstr>'BIOL 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pokae</cp:lastModifiedBy>
  <dcterms:created xsi:type="dcterms:W3CDTF">2017-02-07T10:37:13Z</dcterms:created>
  <dcterms:modified xsi:type="dcterms:W3CDTF">2020-03-02T14:34:17Z</dcterms:modified>
</cp:coreProperties>
</file>