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30" yWindow="4050" windowWidth="19155" windowHeight="12075"/>
  </bookViews>
  <sheets>
    <sheet name="BIOL " sheetId="4" r:id="rId1"/>
  </sheets>
  <definedNames>
    <definedName name="_xlnm.Print_Area" localSheetId="0">'BIOL '!$A$1:$Y$34</definedName>
  </definedNames>
  <calcPr calcId="125725"/>
</workbook>
</file>

<file path=xl/calcChain.xml><?xml version="1.0" encoding="utf-8"?>
<calcChain xmlns="http://schemas.openxmlformats.org/spreadsheetml/2006/main">
  <c r="H12" i="4"/>
  <c r="H13"/>
  <c r="H14"/>
  <c r="H15"/>
  <c r="H16"/>
  <c r="H17"/>
  <c r="H18"/>
  <c r="H19"/>
  <c r="H20"/>
  <c r="A28" l="1"/>
  <c r="A27"/>
  <c r="H27" s="1"/>
  <c r="I27" s="1"/>
  <c r="A26"/>
  <c r="A31"/>
  <c r="H31" s="1"/>
  <c r="I31" s="1"/>
  <c r="A30"/>
  <c r="H30" s="1"/>
  <c r="I30" s="1"/>
  <c r="A29"/>
  <c r="H29" s="1"/>
  <c r="A32"/>
  <c r="H32" s="1"/>
  <c r="A34"/>
  <c r="A33"/>
  <c r="H33" s="1"/>
  <c r="I33" s="1"/>
  <c r="A25"/>
  <c r="C25" s="1"/>
  <c r="A14"/>
  <c r="A13"/>
  <c r="A20"/>
  <c r="A19"/>
  <c r="A15"/>
  <c r="A16"/>
  <c r="A17"/>
  <c r="A18"/>
  <c r="A11"/>
  <c r="H11" s="1"/>
  <c r="A12"/>
  <c r="C12" s="1"/>
  <c r="C19" l="1"/>
  <c r="C18"/>
  <c r="H25"/>
  <c r="I25" s="1"/>
  <c r="C20"/>
  <c r="C11"/>
  <c r="I32"/>
  <c r="C28"/>
  <c r="D28" s="1"/>
  <c r="C26"/>
  <c r="D26" s="1"/>
  <c r="K26" s="1"/>
  <c r="C34"/>
  <c r="D34" s="1"/>
  <c r="K34" s="1"/>
  <c r="I29"/>
  <c r="I15"/>
  <c r="C14"/>
  <c r="C16"/>
  <c r="C13"/>
  <c r="I11"/>
  <c r="I13"/>
  <c r="I16"/>
  <c r="I12"/>
  <c r="C30"/>
  <c r="D30" s="1"/>
  <c r="K30" s="1"/>
  <c r="C27"/>
  <c r="D27" s="1"/>
  <c r="K27" s="1"/>
  <c r="I19"/>
  <c r="C33"/>
  <c r="D33" s="1"/>
  <c r="K33" s="1"/>
  <c r="C17"/>
  <c r="C15"/>
  <c r="I20"/>
  <c r="I14"/>
  <c r="H34"/>
  <c r="I34" s="1"/>
  <c r="C29"/>
  <c r="D29" s="1"/>
  <c r="K29" s="1"/>
  <c r="C31"/>
  <c r="D31" s="1"/>
  <c r="C32"/>
  <c r="D32" s="1"/>
  <c r="K32" s="1"/>
  <c r="D25"/>
  <c r="K25" s="1"/>
  <c r="H26"/>
  <c r="I26" s="1"/>
  <c r="H28"/>
  <c r="I28" s="1"/>
  <c r="D18" l="1"/>
  <c r="K18" s="1"/>
  <c r="D11"/>
  <c r="K11" s="1"/>
  <c r="I17"/>
  <c r="D16"/>
  <c r="K16" s="1"/>
  <c r="D20"/>
  <c r="K20" s="1"/>
  <c r="D15"/>
  <c r="K15" s="1"/>
  <c r="D13"/>
  <c r="D19"/>
  <c r="K19" s="1"/>
  <c r="D12"/>
  <c r="K12" s="1"/>
  <c r="D14"/>
  <c r="D17"/>
  <c r="K17" s="1"/>
  <c r="K14" l="1"/>
  <c r="K13"/>
  <c r="I18"/>
</calcChain>
</file>

<file path=xl/sharedStrings.xml><?xml version="1.0" encoding="utf-8"?>
<sst xmlns="http://schemas.openxmlformats.org/spreadsheetml/2006/main" count="243" uniqueCount="94">
  <si>
    <t>Rövidítések:</t>
  </si>
  <si>
    <t>TE</t>
  </si>
  <si>
    <t>1 kiszerelési egységben lévő terápiás egységek száma az alkalmazási előiratban rögzített kezdő dózis alapján</t>
  </si>
  <si>
    <t>ÖTE</t>
  </si>
  <si>
    <t>A csomagolási egységben lévő összes terápiás egységek száma</t>
  </si>
  <si>
    <t>TEA</t>
  </si>
  <si>
    <t>Adott csomagolási egységre vonatkozó terápiás egységár (napi terápiás költség) a Bruttó Fár alapján</t>
  </si>
  <si>
    <t>TEA %</t>
  </si>
  <si>
    <t>Terápiás egységár a csoportban lévő legalacsonyabb terápiás egységárú termék terápiás egységárának %-ában</t>
  </si>
  <si>
    <t>Szín jelzések:</t>
  </si>
  <si>
    <t>Preferált biológiai termék</t>
  </si>
  <si>
    <t>Kiesési korlát feletti árú termék</t>
  </si>
  <si>
    <t>L03AA (colonia stimuláló faktorok)</t>
  </si>
  <si>
    <t>Adagolás</t>
  </si>
  <si>
    <t>Termelői ár (Ft)</t>
  </si>
  <si>
    <t>Bruttó fogyasztói ár (Ft)</t>
  </si>
  <si>
    <t>Számolt térítési díj   (&lt;1500 - &gt;3500)</t>
  </si>
  <si>
    <t>Kiemelt támogatás térítési díja (Ft)</t>
  </si>
  <si>
    <t>Kiemelt TB támogatás összege (Ft)</t>
  </si>
  <si>
    <t>Támogatás-volumen összege (Ft)</t>
  </si>
  <si>
    <t>Bruttó fogyasztói ár kiesési korlát (Ft)</t>
  </si>
  <si>
    <t>Termelői ár kiesési korlát
(Ft)</t>
  </si>
  <si>
    <t>TTT</t>
  </si>
  <si>
    <t>Név</t>
  </si>
  <si>
    <t>Kiszerelés</t>
  </si>
  <si>
    <t>ATC</t>
  </si>
  <si>
    <t>Hatóanyag</t>
  </si>
  <si>
    <t>Törzskönyv</t>
  </si>
  <si>
    <t>Kisz. menny.</t>
  </si>
  <si>
    <t>Kisz. egys.</t>
  </si>
  <si>
    <t>Ható menny.</t>
  </si>
  <si>
    <t>Ható egys.</t>
  </si>
  <si>
    <t>Forgalmazó</t>
  </si>
  <si>
    <t>30mill NE/nap</t>
  </si>
  <si>
    <t>ACCOFIL 30 MILLIÓ E/0,5 ML OLDATOS INJEKCIÓ VAGY INFÚZIÓ ELŐRETÖLTÖTT FECSKENDŐBEN</t>
  </si>
  <si>
    <t>5x0,5ml előretöltött fecskendőben védőhüvellyel</t>
  </si>
  <si>
    <t>L03AA02</t>
  </si>
  <si>
    <t>filgrastim</t>
  </si>
  <si>
    <t>EU/1/10/631/005</t>
  </si>
  <si>
    <t>adag</t>
  </si>
  <si>
    <t>mcg</t>
  </si>
  <si>
    <t>Pharmacenter Hungary Kft</t>
  </si>
  <si>
    <t>ACCOFIL 48 MILLIÓ E/0,5 ML OLDATOS INJEKCIÓ VAGY INFÚZIÓ ELŐRETÖLTÖTT FECSKENDŐBEN</t>
  </si>
  <si>
    <t>EU/1/10/631/008</t>
  </si>
  <si>
    <t>NIVESTIM 48 MILLIÓ EGYSÉG (480 MIKROGRAMM/0,5 ML) OLDATOS INJEKCIÓ/INFÚZIÓ</t>
  </si>
  <si>
    <t>5x0,5ml előretöltött fecskendőben</t>
  </si>
  <si>
    <t>Aramis Pharma Kft.</t>
  </si>
  <si>
    <t>NIVESTIM 30 MILLIÓ EGYSÉG (300 MIKROGRAMM/0,5 ML) OLDATOS INJEKCIÓ/INFÚZIÓ</t>
  </si>
  <si>
    <t>ZARZIO 48 MILLIÓ E/0,5 ML OLDATOS INJEKCIÓ VAGY INFÚZIÓ ELŐRETÖLTÖTT FECSKENDŐBEN</t>
  </si>
  <si>
    <t>EU/1/08/495/007</t>
  </si>
  <si>
    <t>Sandoz Hungária Kft.</t>
  </si>
  <si>
    <t>ZARZIO 30 MILLIÓ E/0,5 ML OLDATOS INJEKCIÓ VAGY INFÚZIÓ ELŐRETÖLTÖTT FECSKENDŐBEN</t>
  </si>
  <si>
    <t>EU/1/08/495/003</t>
  </si>
  <si>
    <t>RATIOGRASTIM 30 MILLIÓ NE OLDATOS INJEKCIÓ VAGY INFÚZIÓ</t>
  </si>
  <si>
    <t>5x0,5ml előretöltött fecskendőben biztonsági védőeszközzel</t>
  </si>
  <si>
    <t>EU/1/08/444/010</t>
  </si>
  <si>
    <t>Teva Magyarország Zrt.</t>
  </si>
  <si>
    <t>EU/1/08/444/002</t>
  </si>
  <si>
    <t>RATIOGRASTIM 48 MILLIÓ NE OLDATOS INJEKCIÓ VAGY INFÚZIÓ</t>
  </si>
  <si>
    <t>5x0,8ml előretöltött fecskendőben biztonsági védőeszközzel</t>
  </si>
  <si>
    <t>EU/1/08/444/012</t>
  </si>
  <si>
    <t>5x0,8ml előretöltött fecskendőben</t>
  </si>
  <si>
    <t>EU/1/08/444/006</t>
  </si>
  <si>
    <t>B03XA (anémia kezelésére szolgáló egyéb készítmények)</t>
  </si>
  <si>
    <t>30e NE/hét</t>
  </si>
  <si>
    <t>RETACRIT 40000 NE/1,0 ML OLDATOS INJEKCIÓ ELŐRETÖLTÖTT FECSKENDŐBEN</t>
  </si>
  <si>
    <t>4x előretöltött fecskendőben</t>
  </si>
  <si>
    <t>B03XA01</t>
  </si>
  <si>
    <t>eritropoietin</t>
  </si>
  <si>
    <t>EU/1/07/431/024</t>
  </si>
  <si>
    <t>NE</t>
  </si>
  <si>
    <t>BINOCRIT 40000 NE/1,0 ML OLDATOS INJEKCIÓ ELŐRETÖLTÖTT FECSKENDŐBEN</t>
  </si>
  <si>
    <t>1x1,0ml előretöltött fecskendőben +bizt.tűvédővel</t>
  </si>
  <si>
    <t>EU/1/07/410/051</t>
  </si>
  <si>
    <t>Sandoz Hungária Kereskedelmi Kft.</t>
  </si>
  <si>
    <t>4x1,0ml előretöltött fecskendőben +bizt.tűvédővel</t>
  </si>
  <si>
    <t>EU/1/07/410/055</t>
  </si>
  <si>
    <t>BINOCRIT 30000 NE/0,75 ML OLDATOS INJEKCIÓ ELŐRETÖLTÖTT FECSKENDŐBEN</t>
  </si>
  <si>
    <t>1x0,75ml előretöltött fecskendőben +bizt.tűvédővel</t>
  </si>
  <si>
    <t>EU/1/07/410/049</t>
  </si>
  <si>
    <t>20e NE/hét</t>
  </si>
  <si>
    <t>EPORATIO 20000 NE/1 ML OLDATOS INJEKCIÓ ELŐRETÖLTÖTT FECSKENDŐBEN</t>
  </si>
  <si>
    <t>4x1ml előretöltött fecskendőben biztonsági védőeszköz nélkül</t>
  </si>
  <si>
    <t>EU/1/09/573/019</t>
  </si>
  <si>
    <t>TEVA Gyógyszergyár Zrt.</t>
  </si>
  <si>
    <t>4x1ml előretöltött fecskendőben biztonsági védőeszközzel</t>
  </si>
  <si>
    <t>EU/1/09/573/020</t>
  </si>
  <si>
    <t>4x1ml előretöltött fecskendőben biztonsági tűvel</t>
  </si>
  <si>
    <t>EU/1/09/573/038</t>
  </si>
  <si>
    <t>EPORATIO 30000 NE/1 ML OLDATOS INJEKCIÓ ELŐRETÖLTÖTT FECSKENDŐBEN</t>
  </si>
  <si>
    <t>EU/1/09/573/025</t>
  </si>
  <si>
    <t>EU/1/09/573/026</t>
  </si>
  <si>
    <t>EU/1/09/573/041</t>
  </si>
  <si>
    <t>mikg/1ml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</si>
</sst>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0.0%"/>
    <numFmt numFmtId="165" formatCode="0.0"/>
    <numFmt numFmtId="166" formatCode="_-* #,##0\ _F_t_-;\-* #,##0\ _F_t_-;_-* &quot;-&quot;??\ _F_t_-;_-@_-"/>
  </numFmts>
  <fonts count="9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rgb="FF00B0F0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rgb="FF00B0F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75">
    <xf numFmtId="0" fontId="0" fillId="0" borderId="0" xfId="0"/>
    <xf numFmtId="0" fontId="2" fillId="2" borderId="0" xfId="1" applyFont="1" applyFill="1" applyBorder="1" applyAlignment="1">
      <alignment horizontal="left"/>
    </xf>
    <xf numFmtId="1" fontId="2" fillId="2" borderId="0" xfId="1" applyNumberFormat="1" applyFont="1" applyFill="1" applyBorder="1" applyAlignment="1">
      <alignment horizontal="left"/>
    </xf>
    <xf numFmtId="1" fontId="1" fillId="2" borderId="0" xfId="1" applyNumberFormat="1" applyFont="1" applyFill="1" applyAlignment="1">
      <alignment horizontal="center"/>
    </xf>
    <xf numFmtId="0" fontId="1" fillId="2" borderId="0" xfId="1" applyFont="1" applyFill="1"/>
    <xf numFmtId="0" fontId="1" fillId="2" borderId="0" xfId="1" applyFont="1" applyFill="1" applyAlignment="1">
      <alignment horizontal="right"/>
    </xf>
    <xf numFmtId="0" fontId="1" fillId="3" borderId="0" xfId="1" applyFont="1" applyFill="1" applyBorder="1"/>
    <xf numFmtId="0" fontId="1" fillId="2" borderId="0" xfId="1" applyFont="1" applyFill="1" applyBorder="1" applyAlignment="1">
      <alignment horizontal="center"/>
    </xf>
    <xf numFmtId="0" fontId="1" fillId="4" borderId="0" xfId="1" applyFont="1" applyFill="1" applyBorder="1"/>
    <xf numFmtId="0" fontId="2" fillId="4" borderId="0" xfId="1" applyFont="1" applyFill="1" applyBorder="1"/>
    <xf numFmtId="3" fontId="1" fillId="2" borderId="0" xfId="1" applyNumberFormat="1" applyFont="1" applyFill="1" applyBorder="1" applyAlignment="1">
      <alignment horizontal="left"/>
    </xf>
    <xf numFmtId="9" fontId="3" fillId="2" borderId="0" xfId="2" applyFont="1" applyFill="1" applyAlignment="1">
      <alignment horizontal="left"/>
    </xf>
    <xf numFmtId="1" fontId="1" fillId="3" borderId="0" xfId="1" applyNumberFormat="1" applyFont="1" applyFill="1" applyAlignment="1">
      <alignment horizontal="center"/>
    </xf>
    <xf numFmtId="1" fontId="1" fillId="5" borderId="0" xfId="1" applyNumberFormat="1" applyFont="1" applyFill="1" applyAlignment="1">
      <alignment horizontal="left"/>
    </xf>
    <xf numFmtId="3" fontId="1" fillId="5" borderId="0" xfId="1" applyNumberFormat="1" applyFont="1" applyFill="1" applyAlignment="1">
      <alignment horizontal="center"/>
    </xf>
    <xf numFmtId="9" fontId="1" fillId="3" borderId="0" xfId="2" applyFont="1" applyFill="1" applyAlignment="1">
      <alignment horizontal="center"/>
    </xf>
    <xf numFmtId="0" fontId="1" fillId="3" borderId="0" xfId="1" applyFont="1" applyFill="1"/>
    <xf numFmtId="0" fontId="1" fillId="3" borderId="0" xfId="1" applyFont="1" applyFill="1" applyAlignment="1">
      <alignment horizontal="center"/>
    </xf>
    <xf numFmtId="0" fontId="1" fillId="3" borderId="0" xfId="1" applyFont="1" applyFill="1" applyAlignment="1">
      <alignment horizontal="right"/>
    </xf>
    <xf numFmtId="3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/>
    <xf numFmtId="0" fontId="4" fillId="6" borderId="0" xfId="1" applyFont="1" applyFill="1" applyBorder="1" applyAlignment="1"/>
    <xf numFmtId="0" fontId="4" fillId="3" borderId="0" xfId="1" applyFont="1" applyFill="1" applyBorder="1" applyAlignment="1"/>
    <xf numFmtId="0" fontId="4" fillId="3" borderId="0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vertical="center" wrapText="1"/>
    </xf>
    <xf numFmtId="0" fontId="2" fillId="2" borderId="2" xfId="1" applyFont="1" applyFill="1" applyBorder="1" applyAlignment="1">
      <alignment horizontal="right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/>
    </xf>
    <xf numFmtId="0" fontId="2" fillId="3" borderId="0" xfId="1" applyFont="1" applyFill="1" applyBorder="1" applyAlignment="1">
      <alignment horizontal="center"/>
    </xf>
    <xf numFmtId="164" fontId="4" fillId="3" borderId="0" xfId="2" applyNumberFormat="1" applyFont="1" applyFill="1" applyBorder="1" applyAlignment="1">
      <alignment horizontal="center"/>
    </xf>
    <xf numFmtId="3" fontId="2" fillId="3" borderId="0" xfId="1" applyNumberFormat="1" applyFont="1" applyFill="1" applyBorder="1" applyAlignment="1">
      <alignment horizontal="center"/>
    </xf>
    <xf numFmtId="0" fontId="2" fillId="3" borderId="0" xfId="1" applyFont="1" applyFill="1" applyBorder="1"/>
    <xf numFmtId="0" fontId="2" fillId="3" borderId="0" xfId="1" applyFont="1" applyFill="1" applyBorder="1" applyAlignment="1">
      <alignment horizontal="right"/>
    </xf>
    <xf numFmtId="0" fontId="2" fillId="3" borderId="5" xfId="1" applyFont="1" applyFill="1" applyBorder="1" applyAlignment="1">
      <alignment horizontal="center"/>
    </xf>
    <xf numFmtId="1" fontId="1" fillId="3" borderId="4" xfId="1" applyNumberFormat="1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center"/>
    </xf>
    <xf numFmtId="9" fontId="1" fillId="3" borderId="0" xfId="2" applyFont="1" applyFill="1" applyBorder="1" applyAlignment="1">
      <alignment horizontal="center"/>
    </xf>
    <xf numFmtId="1" fontId="1" fillId="3" borderId="0" xfId="1" applyNumberFormat="1" applyFont="1" applyFill="1" applyBorder="1" applyAlignment="1">
      <alignment horizontal="left"/>
    </xf>
    <xf numFmtId="1" fontId="1" fillId="3" borderId="5" xfId="1" applyNumberFormat="1" applyFont="1" applyFill="1" applyBorder="1" applyAlignment="1">
      <alignment horizontal="center"/>
    </xf>
    <xf numFmtId="3" fontId="1" fillId="3" borderId="0" xfId="1" applyNumberFormat="1" applyFont="1" applyFill="1"/>
    <xf numFmtId="165" fontId="1" fillId="3" borderId="0" xfId="1" applyNumberFormat="1" applyFont="1" applyFill="1" applyAlignment="1">
      <alignment horizontal="center"/>
    </xf>
    <xf numFmtId="0" fontId="2" fillId="6" borderId="0" xfId="1" applyFont="1" applyFill="1" applyBorder="1" applyAlignment="1">
      <alignment horizontal="left"/>
    </xf>
    <xf numFmtId="0" fontId="4" fillId="6" borderId="0" xfId="1" applyFont="1" applyFill="1" applyBorder="1" applyAlignment="1">
      <alignment horizontal="left"/>
    </xf>
    <xf numFmtId="0" fontId="4" fillId="3" borderId="0" xfId="1" applyFont="1" applyFill="1" applyBorder="1" applyAlignment="1">
      <alignment horizontal="left"/>
    </xf>
    <xf numFmtId="1" fontId="1" fillId="3" borderId="0" xfId="1" applyNumberFormat="1" applyFont="1" applyFill="1" applyBorder="1" applyAlignment="1"/>
    <xf numFmtId="3" fontId="1" fillId="3" borderId="0" xfId="1" applyNumberFormat="1" applyFont="1" applyFill="1" applyBorder="1" applyAlignment="1">
      <alignment horizontal="center"/>
    </xf>
    <xf numFmtId="166" fontId="1" fillId="3" borderId="0" xfId="3" applyNumberFormat="1" applyFont="1" applyFill="1" applyBorder="1" applyAlignment="1">
      <alignment horizontal="center"/>
    </xf>
    <xf numFmtId="0" fontId="1" fillId="3" borderId="0" xfId="1" applyFont="1" applyFill="1" applyAlignment="1"/>
    <xf numFmtId="0" fontId="1" fillId="3" borderId="0" xfId="1" applyFont="1" applyFill="1" applyBorder="1" applyAlignment="1"/>
    <xf numFmtId="166" fontId="6" fillId="3" borderId="0" xfId="3" applyNumberFormat="1" applyFont="1" applyFill="1" applyBorder="1" applyAlignment="1">
      <alignment horizontal="center"/>
    </xf>
    <xf numFmtId="0" fontId="1" fillId="3" borderId="0" xfId="1" applyFont="1" applyFill="1" applyBorder="1" applyAlignment="1">
      <alignment horizontal="center"/>
    </xf>
    <xf numFmtId="166" fontId="1" fillId="3" borderId="0" xfId="1" applyNumberFormat="1" applyFont="1" applyFill="1" applyBorder="1"/>
    <xf numFmtId="165" fontId="1" fillId="3" borderId="0" xfId="1" applyNumberFormat="1" applyFont="1" applyFill="1" applyBorder="1" applyAlignment="1">
      <alignment horizontal="center"/>
    </xf>
    <xf numFmtId="2" fontId="1" fillId="3" borderId="0" xfId="1" applyNumberFormat="1" applyFont="1" applyFill="1" applyBorder="1" applyAlignment="1">
      <alignment horizontal="center"/>
    </xf>
    <xf numFmtId="9" fontId="1" fillId="3" borderId="0" xfId="4" applyFont="1" applyFill="1" applyBorder="1" applyAlignment="1">
      <alignment horizontal="center"/>
    </xf>
    <xf numFmtId="1" fontId="1" fillId="0" borderId="0" xfId="1" applyNumberFormat="1" applyFont="1" applyFill="1" applyBorder="1" applyAlignment="1">
      <alignment horizontal="center"/>
    </xf>
    <xf numFmtId="164" fontId="1" fillId="3" borderId="0" xfId="2" applyNumberFormat="1" applyFont="1" applyFill="1" applyBorder="1" applyAlignment="1">
      <alignment horizontal="center"/>
    </xf>
    <xf numFmtId="164" fontId="1" fillId="3" borderId="0" xfId="2" applyNumberFormat="1" applyFont="1" applyFill="1" applyAlignment="1">
      <alignment horizontal="center"/>
    </xf>
    <xf numFmtId="164" fontId="4" fillId="6" borderId="0" xfId="1" applyNumberFormat="1" applyFont="1" applyFill="1" applyBorder="1" applyAlignment="1">
      <alignment horizontal="left"/>
    </xf>
    <xf numFmtId="164" fontId="2" fillId="2" borderId="2" xfId="1" applyNumberFormat="1" applyFont="1" applyFill="1" applyBorder="1" applyAlignment="1">
      <alignment horizontal="center" vertical="center" wrapText="1"/>
    </xf>
    <xf numFmtId="1" fontId="8" fillId="7" borderId="0" xfId="1" applyNumberFormat="1" applyFont="1" applyFill="1" applyAlignment="1">
      <alignment horizontal="center"/>
    </xf>
    <xf numFmtId="1" fontId="8" fillId="7" borderId="0" xfId="1" applyNumberFormat="1" applyFont="1" applyFill="1" applyAlignment="1">
      <alignment horizontal="left"/>
    </xf>
    <xf numFmtId="3" fontId="8" fillId="7" borderId="0" xfId="1" applyNumberFormat="1" applyFont="1" applyFill="1" applyAlignment="1">
      <alignment horizontal="center"/>
    </xf>
    <xf numFmtId="9" fontId="8" fillId="7" borderId="0" xfId="2" applyFont="1" applyFill="1" applyAlignment="1">
      <alignment horizontal="center"/>
    </xf>
    <xf numFmtId="0" fontId="8" fillId="7" borderId="0" xfId="1" applyFont="1" applyFill="1"/>
    <xf numFmtId="0" fontId="8" fillId="7" borderId="0" xfId="1" applyFont="1" applyFill="1" applyAlignment="1">
      <alignment horizontal="center"/>
    </xf>
    <xf numFmtId="0" fontId="8" fillId="7" borderId="0" xfId="1" applyFont="1" applyFill="1" applyAlignment="1">
      <alignment horizontal="right"/>
    </xf>
    <xf numFmtId="0" fontId="8" fillId="7" borderId="0" xfId="1" applyFont="1" applyFill="1" applyBorder="1"/>
    <xf numFmtId="0" fontId="1" fillId="3" borderId="0" xfId="1" applyNumberFormat="1" applyFont="1" applyFill="1" applyBorder="1" applyAlignment="1">
      <alignment horizontal="center"/>
    </xf>
    <xf numFmtId="49" fontId="1" fillId="3" borderId="0" xfId="1" applyNumberFormat="1" applyFont="1" applyFill="1" applyBorder="1" applyAlignment="1">
      <alignment horizontal="center"/>
    </xf>
    <xf numFmtId="3" fontId="1" fillId="2" borderId="0" xfId="1" applyNumberFormat="1" applyFont="1" applyFill="1" applyBorder="1" applyAlignment="1">
      <alignment horizontal="left"/>
    </xf>
    <xf numFmtId="1" fontId="1" fillId="8" borderId="0" xfId="1" applyNumberFormat="1" applyFont="1" applyFill="1" applyBorder="1" applyAlignment="1">
      <alignment horizontal="center"/>
    </xf>
  </cellXfs>
  <cellStyles count="5">
    <cellStyle name="Ezres 2" xfId="3"/>
    <cellStyle name="Normál" xfId="0" builtinId="0"/>
    <cellStyle name="Normál 2" xfId="1"/>
    <cellStyle name="Százalék" xfId="4" builtinId="5"/>
    <cellStyle name="Százalék 2" xfId="2"/>
  </cellStyles>
  <dxfs count="26"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>
    <pageSetUpPr fitToPage="1"/>
  </sheetPr>
  <dimension ref="A1:Y37"/>
  <sheetViews>
    <sheetView tabSelected="1" zoomScale="80" zoomScaleNormal="80" workbookViewId="0">
      <selection activeCell="C16" sqref="C16"/>
    </sheetView>
  </sheetViews>
  <sheetFormatPr defaultRowHeight="12.75"/>
  <cols>
    <col min="1" max="1" width="14" style="16" customWidth="1"/>
    <col min="2" max="2" width="28.140625" style="16" bestFit="1" customWidth="1"/>
    <col min="3" max="3" width="13.140625" style="16" bestFit="1" customWidth="1"/>
    <col min="4" max="4" width="11.28515625" style="16" customWidth="1"/>
    <col min="5" max="6" width="14.85546875" style="17" bestFit="1" customWidth="1"/>
    <col min="7" max="7" width="14.85546875" style="17" customWidth="1"/>
    <col min="8" max="8" width="12.85546875" style="17" customWidth="1"/>
    <col min="9" max="9" width="12.28515625" style="16" customWidth="1"/>
    <col min="10" max="10" width="12.140625" style="16" customWidth="1"/>
    <col min="11" max="11" width="13.5703125" style="16" customWidth="1"/>
    <col min="12" max="12" width="15.5703125" style="16" customWidth="1"/>
    <col min="13" max="13" width="12" style="16" customWidth="1"/>
    <col min="14" max="14" width="48.85546875" style="16" customWidth="1"/>
    <col min="15" max="15" width="56" style="16" bestFit="1" customWidth="1"/>
    <col min="16" max="16" width="16.7109375" style="16" customWidth="1"/>
    <col min="17" max="17" width="13.140625" style="16" customWidth="1"/>
    <col min="18" max="18" width="13.7109375" style="16" bestFit="1" customWidth="1"/>
    <col min="19" max="19" width="16.7109375" style="16" customWidth="1"/>
    <col min="20" max="20" width="12.5703125" style="16" customWidth="1"/>
    <col min="21" max="21" width="11.7109375" style="16" bestFit="1" customWidth="1"/>
    <col min="22" max="22" width="13.42578125" style="16" bestFit="1" customWidth="1"/>
    <col min="23" max="23" width="13.42578125" style="16" customWidth="1"/>
    <col min="24" max="24" width="12.7109375" style="18" customWidth="1"/>
    <col min="25" max="25" width="32.7109375" style="16" bestFit="1" customWidth="1"/>
    <col min="26" max="26" width="13.85546875" style="6" bestFit="1" customWidth="1"/>
    <col min="27" max="27" width="12.28515625" style="6" bestFit="1" customWidth="1"/>
    <col min="28" max="28" width="14.140625" style="6" bestFit="1" customWidth="1"/>
    <col min="29" max="29" width="12.5703125" style="6" bestFit="1" customWidth="1"/>
    <col min="30" max="30" width="15.5703125" style="6" bestFit="1" customWidth="1"/>
    <col min="31" max="31" width="5.5703125" style="6" bestFit="1" customWidth="1"/>
    <col min="32" max="32" width="15.140625" style="6" bestFit="1" customWidth="1"/>
    <col min="33" max="33" width="13.7109375" style="6" bestFit="1" customWidth="1"/>
    <col min="34" max="34" width="10.85546875" style="6" bestFit="1" customWidth="1"/>
    <col min="35" max="35" width="12.42578125" style="6" bestFit="1" customWidth="1"/>
    <col min="36" max="37" width="10.7109375" style="6" bestFit="1" customWidth="1"/>
    <col min="38" max="38" width="10.5703125" style="6" bestFit="1" customWidth="1"/>
    <col min="39" max="39" width="9" style="6" bestFit="1" customWidth="1"/>
    <col min="40" max="40" width="10" style="6" bestFit="1" customWidth="1"/>
    <col min="41" max="45" width="10.42578125" style="6" bestFit="1" customWidth="1"/>
    <col min="46" max="46" width="12.42578125" style="6" bestFit="1" customWidth="1"/>
    <col min="47" max="47" width="12.5703125" style="6" bestFit="1" customWidth="1"/>
    <col min="48" max="48" width="11.5703125" style="6" bestFit="1" customWidth="1"/>
    <col min="49" max="50" width="13.5703125" style="6" bestFit="1" customWidth="1"/>
    <col min="51" max="51" width="17" style="6" bestFit="1" customWidth="1"/>
    <col min="52" max="53" width="10" style="6" bestFit="1" customWidth="1"/>
    <col min="54" max="54" width="15.85546875" style="6" bestFit="1" customWidth="1"/>
    <col min="55" max="55" width="9.140625" style="6"/>
    <col min="56" max="56" width="15.28515625" style="6" bestFit="1" customWidth="1"/>
    <col min="57" max="57" width="17.5703125" style="6" bestFit="1" customWidth="1"/>
    <col min="58" max="58" width="18.7109375" style="6" bestFit="1" customWidth="1"/>
    <col min="59" max="59" width="12.140625" style="6" bestFit="1" customWidth="1"/>
    <col min="60" max="60" width="15.42578125" style="6" bestFit="1" customWidth="1"/>
    <col min="61" max="61" width="11.140625" style="6" bestFit="1" customWidth="1"/>
    <col min="62" max="63" width="13.140625" style="6" bestFit="1" customWidth="1"/>
    <col min="64" max="64" width="16.5703125" style="6" bestFit="1" customWidth="1"/>
    <col min="65" max="66" width="11" style="6" bestFit="1" customWidth="1"/>
    <col min="67" max="67" width="15.42578125" style="6" bestFit="1" customWidth="1"/>
    <col min="68" max="68" width="12" style="6" bestFit="1" customWidth="1"/>
    <col min="69" max="69" width="17.28515625" style="6" bestFit="1" customWidth="1"/>
    <col min="70" max="70" width="11.7109375" style="6" bestFit="1" customWidth="1"/>
    <col min="71" max="71" width="15" style="6" bestFit="1" customWidth="1"/>
    <col min="72" max="72" width="13.140625" style="6" bestFit="1" customWidth="1"/>
    <col min="73" max="74" width="15" style="6" bestFit="1" customWidth="1"/>
    <col min="75" max="75" width="18.5703125" style="6" bestFit="1" customWidth="1"/>
    <col min="76" max="77" width="14.5703125" style="6" bestFit="1" customWidth="1"/>
    <col min="78" max="78" width="17.42578125" style="6" bestFit="1" customWidth="1"/>
    <col min="79" max="79" width="12" style="6" bestFit="1" customWidth="1"/>
    <col min="80" max="80" width="19.140625" style="6" bestFit="1" customWidth="1"/>
    <col min="81" max="81" width="13.7109375" style="6" bestFit="1" customWidth="1"/>
    <col min="82" max="82" width="16.85546875" style="6" bestFit="1" customWidth="1"/>
    <col min="83" max="83" width="17.28515625" style="6" bestFit="1" customWidth="1"/>
    <col min="84" max="84" width="14.28515625" style="6" bestFit="1" customWidth="1"/>
    <col min="85" max="85" width="8.140625" style="6" bestFit="1" customWidth="1"/>
    <col min="86" max="86" width="8.7109375" style="6" bestFit="1" customWidth="1"/>
    <col min="87" max="87" width="10.28515625" style="6" bestFit="1" customWidth="1"/>
    <col min="88" max="88" width="31.7109375" style="6" bestFit="1" customWidth="1"/>
    <col min="89" max="89" width="16.140625" style="6" bestFit="1" customWidth="1"/>
    <col min="90" max="90" width="34.85546875" style="6" bestFit="1" customWidth="1"/>
    <col min="91" max="91" width="16.85546875" style="6" bestFit="1" customWidth="1"/>
    <col min="92" max="92" width="12.42578125" style="6" bestFit="1" customWidth="1"/>
    <col min="93" max="93" width="11.42578125" style="6" bestFit="1" customWidth="1"/>
    <col min="94" max="94" width="18.5703125" style="6" bestFit="1" customWidth="1"/>
    <col min="95" max="95" width="11.28515625" style="6" bestFit="1" customWidth="1"/>
    <col min="96" max="96" width="16.7109375" style="6" bestFit="1" customWidth="1"/>
    <col min="97" max="97" width="10.42578125" style="6" bestFit="1" customWidth="1"/>
    <col min="98" max="16384" width="9.140625" style="6"/>
  </cols>
  <sheetData>
    <row r="1" spans="1:25">
      <c r="A1" s="1" t="s">
        <v>0</v>
      </c>
      <c r="B1" s="2" t="s">
        <v>1</v>
      </c>
      <c r="C1" s="73" t="s">
        <v>2</v>
      </c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3"/>
      <c r="T1" s="4"/>
      <c r="U1" s="4"/>
      <c r="V1" s="4"/>
      <c r="W1" s="4"/>
      <c r="X1" s="5"/>
      <c r="Y1" s="4"/>
    </row>
    <row r="2" spans="1:25">
      <c r="A2" s="7"/>
      <c r="B2" s="2" t="s">
        <v>3</v>
      </c>
      <c r="C2" s="73" t="s">
        <v>4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3"/>
      <c r="T2" s="4"/>
      <c r="U2" s="4"/>
      <c r="V2" s="4"/>
      <c r="W2" s="4"/>
      <c r="X2" s="5"/>
      <c r="Y2" s="4"/>
    </row>
    <row r="3" spans="1:25">
      <c r="A3" s="7"/>
      <c r="B3" s="2" t="s">
        <v>5</v>
      </c>
      <c r="C3" s="73" t="s">
        <v>6</v>
      </c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3"/>
      <c r="T3" s="4"/>
      <c r="U3" s="4"/>
      <c r="V3" s="4"/>
      <c r="W3" s="4"/>
      <c r="X3" s="5"/>
      <c r="Y3" s="4"/>
    </row>
    <row r="4" spans="1:25">
      <c r="A4" s="7"/>
      <c r="B4" s="2" t="s">
        <v>7</v>
      </c>
      <c r="C4" s="73" t="s">
        <v>8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3"/>
      <c r="T4" s="4"/>
      <c r="U4" s="4"/>
      <c r="V4" s="4"/>
      <c r="W4" s="4"/>
      <c r="X4" s="5"/>
      <c r="Y4" s="4"/>
    </row>
    <row r="5" spans="1:25">
      <c r="A5" s="1" t="s">
        <v>9</v>
      </c>
      <c r="B5" s="8" t="s">
        <v>10</v>
      </c>
      <c r="C5" s="9"/>
      <c r="D5" s="10"/>
      <c r="E5" s="10"/>
      <c r="F5" s="10"/>
      <c r="G5" s="10"/>
      <c r="H5" s="10"/>
      <c r="I5" s="11"/>
      <c r="J5" s="10"/>
      <c r="K5" s="10"/>
      <c r="L5" s="10"/>
      <c r="M5" s="10"/>
      <c r="N5" s="10"/>
      <c r="O5" s="10"/>
      <c r="P5" s="10"/>
      <c r="Q5" s="10"/>
      <c r="R5" s="10"/>
      <c r="S5" s="3"/>
      <c r="T5" s="4"/>
      <c r="U5" s="4"/>
      <c r="V5" s="4"/>
      <c r="W5" s="4"/>
      <c r="X5" s="5"/>
      <c r="Y5" s="4"/>
    </row>
    <row r="6" spans="1:25">
      <c r="A6" s="12"/>
      <c r="B6" s="13" t="s">
        <v>11</v>
      </c>
      <c r="C6" s="14"/>
      <c r="D6" s="15"/>
      <c r="E6" s="15"/>
      <c r="F6" s="15"/>
      <c r="G6" s="15"/>
      <c r="H6" s="15"/>
      <c r="I6" s="15"/>
      <c r="J6" s="15"/>
      <c r="K6" s="15"/>
      <c r="M6" s="15"/>
      <c r="N6" s="15"/>
      <c r="O6" s="15"/>
      <c r="P6" s="17"/>
      <c r="S6" s="12"/>
    </row>
    <row r="7" spans="1:25" s="70" customFormat="1">
      <c r="A7" s="63"/>
      <c r="B7" s="64"/>
      <c r="C7" s="65"/>
      <c r="D7" s="66"/>
      <c r="E7" s="66"/>
      <c r="F7" s="66"/>
      <c r="G7" s="66"/>
      <c r="H7" s="66"/>
      <c r="I7" s="66"/>
      <c r="J7" s="66"/>
      <c r="K7" s="66"/>
      <c r="L7" s="67"/>
      <c r="M7" s="66"/>
      <c r="N7" s="66"/>
      <c r="O7" s="66"/>
      <c r="P7" s="68"/>
      <c r="Q7" s="67"/>
      <c r="R7" s="67"/>
      <c r="S7" s="63"/>
      <c r="T7" s="67"/>
      <c r="U7" s="67"/>
      <c r="V7" s="67"/>
      <c r="W7" s="67"/>
      <c r="X7" s="69"/>
      <c r="Y7" s="67"/>
    </row>
    <row r="8" spans="1:25" ht="13.5" thickBot="1">
      <c r="A8" s="20" t="s">
        <v>12</v>
      </c>
      <c r="B8" s="21"/>
      <c r="C8" s="21"/>
      <c r="D8" s="22"/>
      <c r="E8" s="23"/>
      <c r="F8" s="23"/>
      <c r="G8" s="23"/>
      <c r="H8" s="23"/>
      <c r="I8" s="22"/>
      <c r="J8" s="22"/>
      <c r="K8" s="22"/>
      <c r="L8" s="22"/>
      <c r="M8" s="22"/>
      <c r="N8" s="22"/>
      <c r="O8" s="22"/>
      <c r="P8" s="22"/>
      <c r="Q8" s="22"/>
      <c r="R8" s="22"/>
      <c r="S8" s="12"/>
    </row>
    <row r="9" spans="1:25" ht="51.75" customHeight="1">
      <c r="A9" s="24" t="s">
        <v>3</v>
      </c>
      <c r="B9" s="25" t="s">
        <v>13</v>
      </c>
      <c r="C9" s="25" t="s">
        <v>5</v>
      </c>
      <c r="D9" s="25" t="s">
        <v>7</v>
      </c>
      <c r="E9" s="25" t="s">
        <v>14</v>
      </c>
      <c r="F9" s="25" t="s">
        <v>15</v>
      </c>
      <c r="G9" s="26" t="s">
        <v>16</v>
      </c>
      <c r="H9" s="25" t="s">
        <v>17</v>
      </c>
      <c r="I9" s="25" t="s">
        <v>18</v>
      </c>
      <c r="J9" s="25" t="s">
        <v>19</v>
      </c>
      <c r="K9" s="25" t="s">
        <v>20</v>
      </c>
      <c r="L9" s="25" t="s">
        <v>21</v>
      </c>
      <c r="M9" s="25" t="s">
        <v>22</v>
      </c>
      <c r="N9" s="25" t="s">
        <v>23</v>
      </c>
      <c r="O9" s="25" t="s">
        <v>24</v>
      </c>
      <c r="P9" s="25" t="s">
        <v>1</v>
      </c>
      <c r="Q9" s="27" t="s">
        <v>25</v>
      </c>
      <c r="R9" s="27" t="s">
        <v>26</v>
      </c>
      <c r="S9" s="27" t="s">
        <v>27</v>
      </c>
      <c r="T9" s="28" t="s">
        <v>28</v>
      </c>
      <c r="U9" s="27" t="s">
        <v>29</v>
      </c>
      <c r="V9" s="28" t="s">
        <v>30</v>
      </c>
      <c r="W9" s="28"/>
      <c r="X9" s="27" t="s">
        <v>31</v>
      </c>
      <c r="Y9" s="29" t="s">
        <v>32</v>
      </c>
    </row>
    <row r="10" spans="1:25">
      <c r="A10" s="30"/>
      <c r="B10" s="31"/>
      <c r="C10" s="31"/>
      <c r="D10" s="32"/>
      <c r="E10" s="33"/>
      <c r="F10" s="33"/>
      <c r="G10" s="33"/>
      <c r="H10" s="31"/>
      <c r="I10" s="31"/>
      <c r="J10" s="31"/>
      <c r="K10" s="31"/>
      <c r="L10" s="31"/>
      <c r="M10" s="31"/>
      <c r="N10" s="34"/>
      <c r="O10" s="34"/>
      <c r="P10" s="31"/>
      <c r="Q10" s="34"/>
      <c r="R10" s="34"/>
      <c r="S10" s="34"/>
      <c r="T10" s="35"/>
      <c r="U10" s="34"/>
      <c r="V10" s="35"/>
      <c r="W10" s="35"/>
      <c r="X10" s="34"/>
      <c r="Y10" s="36"/>
    </row>
    <row r="11" spans="1:25" ht="15">
      <c r="A11" s="37">
        <f>T11*P11</f>
        <v>8</v>
      </c>
      <c r="B11" s="38" t="s">
        <v>33</v>
      </c>
      <c r="C11" s="38">
        <f>F11/A11</f>
        <v>3906.375</v>
      </c>
      <c r="D11" s="59">
        <f>C11/C$11</f>
        <v>1</v>
      </c>
      <c r="E11">
        <v>27560</v>
      </c>
      <c r="F11">
        <v>31251</v>
      </c>
      <c r="G11" s="38"/>
      <c r="H11" s="38">
        <f>IF(A11*30&gt;300,A11*30,300)</f>
        <v>300</v>
      </c>
      <c r="I11" s="38">
        <f>F11-H11</f>
        <v>30951</v>
      </c>
      <c r="J11" s="71"/>
      <c r="K11" s="38" t="str">
        <f>IF(D11&lt;1.5,"",1.5*$C$11*A11)</f>
        <v/>
      </c>
      <c r="L11" s="38"/>
      <c r="M11" s="38">
        <v>210722541</v>
      </c>
      <c r="N11" s="40" t="s">
        <v>42</v>
      </c>
      <c r="O11" s="38" t="s">
        <v>35</v>
      </c>
      <c r="P11" s="55">
        <v>1.6</v>
      </c>
      <c r="Q11" s="38" t="s">
        <v>36</v>
      </c>
      <c r="R11" s="38" t="s">
        <v>37</v>
      </c>
      <c r="S11" s="38" t="s">
        <v>43</v>
      </c>
      <c r="T11" s="38">
        <v>5</v>
      </c>
      <c r="U11" s="38" t="s">
        <v>39</v>
      </c>
      <c r="V11" s="38">
        <v>480</v>
      </c>
      <c r="W11" s="38"/>
      <c r="X11" s="38" t="s">
        <v>40</v>
      </c>
      <c r="Y11" s="41" t="s">
        <v>41</v>
      </c>
    </row>
    <row r="12" spans="1:25" ht="15">
      <c r="A12" s="37">
        <f>T12*P12</f>
        <v>5</v>
      </c>
      <c r="B12" s="38" t="s">
        <v>33</v>
      </c>
      <c r="C12" s="38">
        <f>F12/A12</f>
        <v>3906.4</v>
      </c>
      <c r="D12" s="59">
        <f>C12/C$11</f>
        <v>1.0000063997952067</v>
      </c>
      <c r="E12">
        <v>16870</v>
      </c>
      <c r="F12">
        <v>19532</v>
      </c>
      <c r="G12" s="38"/>
      <c r="H12" s="38">
        <f t="shared" ref="H12:H20" si="0">IF(A12*30&gt;300,A12*30,300)</f>
        <v>300</v>
      </c>
      <c r="I12" s="38">
        <f>F12-H12</f>
        <v>19232</v>
      </c>
      <c r="J12" s="71"/>
      <c r="K12" s="38" t="str">
        <f>IF(D12&lt;1.5,"",1.5*$C$11*A12)</f>
        <v/>
      </c>
      <c r="L12" s="38"/>
      <c r="M12" s="38">
        <v>210722486</v>
      </c>
      <c r="N12" s="40" t="s">
        <v>34</v>
      </c>
      <c r="O12" s="38" t="s">
        <v>35</v>
      </c>
      <c r="P12" s="55">
        <v>1</v>
      </c>
      <c r="Q12" s="38" t="s">
        <v>36</v>
      </c>
      <c r="R12" s="38" t="s">
        <v>37</v>
      </c>
      <c r="S12" s="38" t="s">
        <v>38</v>
      </c>
      <c r="T12" s="38">
        <v>5</v>
      </c>
      <c r="U12" s="38" t="s">
        <v>39</v>
      </c>
      <c r="V12" s="38">
        <v>300</v>
      </c>
      <c r="W12" s="38"/>
      <c r="X12" s="38" t="s">
        <v>40</v>
      </c>
      <c r="Y12" s="41" t="s">
        <v>41</v>
      </c>
    </row>
    <row r="13" spans="1:25" ht="15">
      <c r="A13" s="37">
        <f>T13*P13</f>
        <v>8</v>
      </c>
      <c r="B13" s="38" t="s">
        <v>33</v>
      </c>
      <c r="C13" s="38">
        <f>F13/A13</f>
        <v>3924.125</v>
      </c>
      <c r="D13" s="59">
        <f>C13/C$11</f>
        <v>1.004543854596653</v>
      </c>
      <c r="E13">
        <v>27690</v>
      </c>
      <c r="F13">
        <v>31393</v>
      </c>
      <c r="G13" s="38"/>
      <c r="H13" s="38">
        <f t="shared" si="0"/>
        <v>300</v>
      </c>
      <c r="I13" s="38">
        <f>F13-H13</f>
        <v>31093</v>
      </c>
      <c r="J13" s="71"/>
      <c r="K13" s="38" t="str">
        <f>IF(D13&lt;1.5,"",1.5*$C$11*A13)</f>
        <v/>
      </c>
      <c r="L13" s="38"/>
      <c r="M13" s="38">
        <v>210400474</v>
      </c>
      <c r="N13" s="40" t="s">
        <v>58</v>
      </c>
      <c r="O13" s="38" t="s">
        <v>59</v>
      </c>
      <c r="P13" s="55">
        <v>1.6</v>
      </c>
      <c r="Q13" s="38" t="s">
        <v>36</v>
      </c>
      <c r="R13" s="38" t="s">
        <v>37</v>
      </c>
      <c r="S13" s="38" t="s">
        <v>60</v>
      </c>
      <c r="T13" s="38">
        <v>5</v>
      </c>
      <c r="U13" s="38" t="s">
        <v>39</v>
      </c>
      <c r="V13" s="38">
        <v>480</v>
      </c>
      <c r="W13" s="38"/>
      <c r="X13" s="38" t="s">
        <v>40</v>
      </c>
      <c r="Y13" s="41" t="s">
        <v>56</v>
      </c>
    </row>
    <row r="14" spans="1:25" ht="15">
      <c r="A14" s="37">
        <f>T14*P14</f>
        <v>8</v>
      </c>
      <c r="B14" s="38" t="s">
        <v>33</v>
      </c>
      <c r="C14" s="38">
        <f>F14/A14</f>
        <v>3924.125</v>
      </c>
      <c r="D14" s="59">
        <f>C14/C$11</f>
        <v>1.004543854596653</v>
      </c>
      <c r="E14">
        <v>27690</v>
      </c>
      <c r="F14">
        <v>31393</v>
      </c>
      <c r="G14" s="38"/>
      <c r="H14" s="38">
        <f t="shared" si="0"/>
        <v>300</v>
      </c>
      <c r="I14" s="38">
        <f>F14-H14</f>
        <v>31093</v>
      </c>
      <c r="J14" s="72"/>
      <c r="K14" s="38" t="str">
        <f>IF(D14&lt;1.5,"",1.5*$C$11*A14)</f>
        <v/>
      </c>
      <c r="L14" s="38"/>
      <c r="M14" s="38">
        <v>210349767</v>
      </c>
      <c r="N14" s="40" t="s">
        <v>58</v>
      </c>
      <c r="O14" s="38" t="s">
        <v>61</v>
      </c>
      <c r="P14" s="55">
        <v>1.6</v>
      </c>
      <c r="Q14" s="38" t="s">
        <v>36</v>
      </c>
      <c r="R14" s="38" t="s">
        <v>37</v>
      </c>
      <c r="S14" s="38" t="s">
        <v>62</v>
      </c>
      <c r="T14" s="38">
        <v>5</v>
      </c>
      <c r="U14" s="38" t="s">
        <v>39</v>
      </c>
      <c r="V14" s="38">
        <v>480</v>
      </c>
      <c r="W14" s="38"/>
      <c r="X14" s="38" t="s">
        <v>40</v>
      </c>
      <c r="Y14" s="41" t="s">
        <v>56</v>
      </c>
    </row>
    <row r="15" spans="1:25" ht="15">
      <c r="A15" s="37">
        <f>T15*P15</f>
        <v>5</v>
      </c>
      <c r="B15" s="38" t="s">
        <v>33</v>
      </c>
      <c r="C15" s="38">
        <f>F15/A15</f>
        <v>4056</v>
      </c>
      <c r="D15" s="59">
        <f>C15/C$11</f>
        <v>1.0383027743112221</v>
      </c>
      <c r="E15">
        <v>17552</v>
      </c>
      <c r="F15">
        <v>20280</v>
      </c>
      <c r="G15" s="38"/>
      <c r="H15" s="38">
        <f t="shared" si="0"/>
        <v>300</v>
      </c>
      <c r="I15" s="38">
        <f>F15-H15</f>
        <v>19980</v>
      </c>
      <c r="J15" s="72"/>
      <c r="K15" s="38" t="str">
        <f>IF(D15&lt;1.5,"",1.5*$C$11*A15)</f>
        <v/>
      </c>
      <c r="L15" s="38"/>
      <c r="M15" s="38">
        <v>210375996</v>
      </c>
      <c r="N15" s="40" t="s">
        <v>51</v>
      </c>
      <c r="O15" s="38" t="s">
        <v>45</v>
      </c>
      <c r="P15" s="55">
        <v>1</v>
      </c>
      <c r="Q15" s="38" t="s">
        <v>36</v>
      </c>
      <c r="R15" s="38" t="s">
        <v>37</v>
      </c>
      <c r="S15" s="38" t="s">
        <v>52</v>
      </c>
      <c r="T15" s="38">
        <v>5</v>
      </c>
      <c r="U15" s="38" t="s">
        <v>39</v>
      </c>
      <c r="V15" s="38">
        <v>300</v>
      </c>
      <c r="W15" s="38"/>
      <c r="X15" s="38" t="s">
        <v>40</v>
      </c>
      <c r="Y15" s="41" t="s">
        <v>50</v>
      </c>
    </row>
    <row r="16" spans="1:25" ht="15">
      <c r="A16" s="37">
        <f>T16*P16</f>
        <v>8</v>
      </c>
      <c r="B16" s="38" t="s">
        <v>33</v>
      </c>
      <c r="C16" s="38">
        <f>F16/A16</f>
        <v>4056</v>
      </c>
      <c r="D16" s="59">
        <f>C16/C$11</f>
        <v>1.0383027743112221</v>
      </c>
      <c r="E16">
        <v>28652</v>
      </c>
      <c r="F16">
        <v>32448</v>
      </c>
      <c r="G16" s="38"/>
      <c r="H16" s="38">
        <f t="shared" si="0"/>
        <v>300</v>
      </c>
      <c r="I16" s="38">
        <f>F16-H16</f>
        <v>32148</v>
      </c>
      <c r="J16" s="72"/>
      <c r="K16" s="38" t="str">
        <f>IF(D16&lt;1.5,"",1.5*$C$11*A16)</f>
        <v/>
      </c>
      <c r="L16" s="38"/>
      <c r="M16" s="38">
        <v>210376031</v>
      </c>
      <c r="N16" s="40" t="s">
        <v>48</v>
      </c>
      <c r="O16" s="38" t="s">
        <v>45</v>
      </c>
      <c r="P16" s="55">
        <v>1.6</v>
      </c>
      <c r="Q16" s="38" t="s">
        <v>36</v>
      </c>
      <c r="R16" s="38" t="s">
        <v>37</v>
      </c>
      <c r="S16" s="38" t="s">
        <v>49</v>
      </c>
      <c r="T16" s="38">
        <v>5</v>
      </c>
      <c r="U16" s="38" t="s">
        <v>39</v>
      </c>
      <c r="V16" s="38">
        <v>480</v>
      </c>
      <c r="W16" s="38"/>
      <c r="X16" s="38" t="s">
        <v>40</v>
      </c>
      <c r="Y16" s="41" t="s">
        <v>50</v>
      </c>
    </row>
    <row r="17" spans="1:25" ht="15">
      <c r="A17" s="37">
        <f>T17*P17</f>
        <v>5</v>
      </c>
      <c r="B17" s="38" t="s">
        <v>33</v>
      </c>
      <c r="C17" s="38">
        <f>F17/A17</f>
        <v>4073.2</v>
      </c>
      <c r="D17" s="59">
        <f>C17/C$11</f>
        <v>1.0427058334133308</v>
      </c>
      <c r="E17">
        <v>17630</v>
      </c>
      <c r="F17">
        <v>20366</v>
      </c>
      <c r="G17" s="38"/>
      <c r="H17" s="38">
        <f t="shared" si="0"/>
        <v>300</v>
      </c>
      <c r="I17" s="38">
        <f>F17-H17</f>
        <v>20066</v>
      </c>
      <c r="J17" s="72"/>
      <c r="K17" s="38" t="str">
        <f>IF(D17&lt;1.5,"",1.5*$C$11*A17)</f>
        <v/>
      </c>
      <c r="L17" s="38"/>
      <c r="M17" s="38">
        <v>210510855</v>
      </c>
      <c r="N17" s="40" t="s">
        <v>47</v>
      </c>
      <c r="O17" s="38" t="s">
        <v>45</v>
      </c>
      <c r="P17" s="55">
        <v>1</v>
      </c>
      <c r="Q17" s="38" t="s">
        <v>36</v>
      </c>
      <c r="R17" s="38" t="s">
        <v>37</v>
      </c>
      <c r="S17" s="38" t="s">
        <v>38</v>
      </c>
      <c r="T17" s="38">
        <v>5</v>
      </c>
      <c r="U17" s="38" t="s">
        <v>39</v>
      </c>
      <c r="V17" s="38">
        <v>300</v>
      </c>
      <c r="W17" s="38"/>
      <c r="X17" s="38" t="s">
        <v>40</v>
      </c>
      <c r="Y17" s="41" t="s">
        <v>46</v>
      </c>
    </row>
    <row r="18" spans="1:25" ht="15">
      <c r="A18" s="37">
        <f>T18*P18</f>
        <v>8</v>
      </c>
      <c r="B18" s="38" t="s">
        <v>33</v>
      </c>
      <c r="C18" s="38">
        <f>F18/A18</f>
        <v>4076.125</v>
      </c>
      <c r="D18" s="59">
        <f>C18/C$11</f>
        <v>1.0434546094524975</v>
      </c>
      <c r="E18">
        <v>28799</v>
      </c>
      <c r="F18">
        <v>32609</v>
      </c>
      <c r="G18" s="38"/>
      <c r="H18" s="38">
        <f t="shared" si="0"/>
        <v>300</v>
      </c>
      <c r="I18" s="38">
        <f>F18-H18</f>
        <v>32309</v>
      </c>
      <c r="J18" s="72"/>
      <c r="K18" s="38" t="str">
        <f>IF(D18&lt;1.5,"",1.5*$C$11*A18)</f>
        <v/>
      </c>
      <c r="L18" s="38"/>
      <c r="M18" s="38">
        <v>210510863</v>
      </c>
      <c r="N18" s="40" t="s">
        <v>44</v>
      </c>
      <c r="O18" s="38" t="s">
        <v>45</v>
      </c>
      <c r="P18" s="55">
        <v>1.6</v>
      </c>
      <c r="Q18" s="38" t="s">
        <v>36</v>
      </c>
      <c r="R18" s="38" t="s">
        <v>37</v>
      </c>
      <c r="S18" s="38" t="s">
        <v>43</v>
      </c>
      <c r="T18" s="38">
        <v>5</v>
      </c>
      <c r="U18" s="38" t="s">
        <v>39</v>
      </c>
      <c r="V18" s="38">
        <v>480</v>
      </c>
      <c r="W18" s="38"/>
      <c r="X18" s="38" t="s">
        <v>40</v>
      </c>
      <c r="Y18" s="41" t="s">
        <v>46</v>
      </c>
    </row>
    <row r="19" spans="1:25" ht="15">
      <c r="A19" s="37">
        <f>T19*P19</f>
        <v>5</v>
      </c>
      <c r="B19" s="38" t="s">
        <v>33</v>
      </c>
      <c r="C19" s="38">
        <f>F19/A19</f>
        <v>4108</v>
      </c>
      <c r="D19" s="59">
        <f>C19/C$11</f>
        <v>1.0516143483408531</v>
      </c>
      <c r="E19">
        <v>17789</v>
      </c>
      <c r="F19">
        <v>20540</v>
      </c>
      <c r="G19" s="38"/>
      <c r="H19" s="74">
        <f t="shared" si="0"/>
        <v>300</v>
      </c>
      <c r="I19" s="38">
        <f>F19-H19</f>
        <v>20240</v>
      </c>
      <c r="J19" s="72"/>
      <c r="K19" s="38" t="str">
        <f>IF(D19&lt;1.5,"",1.5*$C$11*A19)</f>
        <v/>
      </c>
      <c r="L19" s="38"/>
      <c r="M19" s="38">
        <v>210400458</v>
      </c>
      <c r="N19" s="40" t="s">
        <v>53</v>
      </c>
      <c r="O19" s="38" t="s">
        <v>54</v>
      </c>
      <c r="P19" s="55">
        <v>1</v>
      </c>
      <c r="Q19" s="38" t="s">
        <v>36</v>
      </c>
      <c r="R19" s="38" t="s">
        <v>37</v>
      </c>
      <c r="S19" s="38" t="s">
        <v>55</v>
      </c>
      <c r="T19" s="38">
        <v>5</v>
      </c>
      <c r="U19" s="38" t="s">
        <v>39</v>
      </c>
      <c r="V19" s="38">
        <v>300</v>
      </c>
      <c r="W19" s="38"/>
      <c r="X19" s="38" t="s">
        <v>40</v>
      </c>
      <c r="Y19" s="41" t="s">
        <v>56</v>
      </c>
    </row>
    <row r="20" spans="1:25" ht="15">
      <c r="A20" s="37">
        <f>T20*P20</f>
        <v>5</v>
      </c>
      <c r="B20" s="38" t="s">
        <v>33</v>
      </c>
      <c r="C20" s="38">
        <f>F20/A20</f>
        <v>4108</v>
      </c>
      <c r="D20" s="59">
        <f>C20/C$11</f>
        <v>1.0516143483408531</v>
      </c>
      <c r="E20">
        <v>17789</v>
      </c>
      <c r="F20">
        <v>20540</v>
      </c>
      <c r="G20" s="38"/>
      <c r="H20" s="74">
        <f t="shared" si="0"/>
        <v>300</v>
      </c>
      <c r="I20" s="38">
        <f>F20-H20</f>
        <v>20240</v>
      </c>
      <c r="J20" s="72"/>
      <c r="K20" s="38" t="str">
        <f>IF(D20&lt;1.5,"",1.5*$C$11*A20)</f>
        <v/>
      </c>
      <c r="L20" s="38"/>
      <c r="M20" s="38">
        <v>210349741</v>
      </c>
      <c r="N20" s="40" t="s">
        <v>53</v>
      </c>
      <c r="O20" s="38" t="s">
        <v>45</v>
      </c>
      <c r="P20" s="55">
        <v>1</v>
      </c>
      <c r="Q20" s="38" t="s">
        <v>36</v>
      </c>
      <c r="R20" s="38" t="s">
        <v>37</v>
      </c>
      <c r="S20" s="38" t="s">
        <v>57</v>
      </c>
      <c r="T20" s="38">
        <v>5</v>
      </c>
      <c r="U20" s="38" t="s">
        <v>39</v>
      </c>
      <c r="V20" s="38">
        <v>300</v>
      </c>
      <c r="W20" s="38"/>
      <c r="X20" s="38" t="s">
        <v>40</v>
      </c>
      <c r="Y20" s="41" t="s">
        <v>56</v>
      </c>
    </row>
    <row r="21" spans="1:25">
      <c r="A21" s="12"/>
      <c r="B21" s="12"/>
      <c r="C21" s="19"/>
      <c r="D21" s="60"/>
      <c r="E21" s="58"/>
      <c r="F21" s="58"/>
      <c r="G21" s="19"/>
      <c r="H21" s="19"/>
      <c r="I21" s="42"/>
      <c r="J21" s="15"/>
      <c r="K21" s="15"/>
      <c r="L21" s="15"/>
      <c r="M21" s="15"/>
      <c r="N21" s="15"/>
      <c r="O21" s="15"/>
      <c r="P21" s="17"/>
      <c r="S21" s="43"/>
    </row>
    <row r="22" spans="1:25" ht="13.5" thickBot="1">
      <c r="A22" s="44" t="s">
        <v>63</v>
      </c>
      <c r="B22" s="45"/>
      <c r="C22" s="45"/>
      <c r="D22" s="61"/>
      <c r="E22" s="58"/>
      <c r="F22" s="58"/>
      <c r="G22" s="19"/>
      <c r="H22" s="19"/>
      <c r="I22" s="42"/>
      <c r="J22" s="42"/>
      <c r="K22" s="46"/>
      <c r="L22" s="46"/>
      <c r="M22" s="46"/>
      <c r="N22" s="46"/>
      <c r="O22" s="46"/>
      <c r="P22" s="17"/>
      <c r="S22" s="43"/>
    </row>
    <row r="23" spans="1:25" ht="51.75" customHeight="1">
      <c r="A23" s="24" t="s">
        <v>3</v>
      </c>
      <c r="B23" s="25" t="s">
        <v>13</v>
      </c>
      <c r="C23" s="25" t="s">
        <v>5</v>
      </c>
      <c r="D23" s="62" t="s">
        <v>7</v>
      </c>
      <c r="E23" s="25" t="s">
        <v>14</v>
      </c>
      <c r="F23" s="25" t="s">
        <v>15</v>
      </c>
      <c r="G23" s="26" t="s">
        <v>16</v>
      </c>
      <c r="H23" s="25" t="s">
        <v>17</v>
      </c>
      <c r="I23" s="25" t="s">
        <v>18</v>
      </c>
      <c r="J23" s="25" t="s">
        <v>19</v>
      </c>
      <c r="K23" s="25" t="s">
        <v>20</v>
      </c>
      <c r="L23" s="25" t="s">
        <v>21</v>
      </c>
      <c r="M23" s="25" t="s">
        <v>22</v>
      </c>
      <c r="N23" s="25" t="s">
        <v>23</v>
      </c>
      <c r="O23" s="25" t="s">
        <v>24</v>
      </c>
      <c r="P23" s="25" t="s">
        <v>1</v>
      </c>
      <c r="Q23" s="27" t="s">
        <v>25</v>
      </c>
      <c r="R23" s="27" t="s">
        <v>26</v>
      </c>
      <c r="S23" s="27" t="s">
        <v>27</v>
      </c>
      <c r="T23" s="28" t="s">
        <v>28</v>
      </c>
      <c r="U23" s="27" t="s">
        <v>29</v>
      </c>
      <c r="V23" s="28" t="s">
        <v>30</v>
      </c>
      <c r="W23" s="28" t="s">
        <v>93</v>
      </c>
      <c r="X23" s="27" t="s">
        <v>31</v>
      </c>
      <c r="Y23" s="29" t="s">
        <v>32</v>
      </c>
    </row>
    <row r="24" spans="1:25">
      <c r="A24" s="30"/>
      <c r="B24" s="31"/>
      <c r="C24" s="31"/>
      <c r="D24" s="32"/>
      <c r="E24" s="58"/>
      <c r="F24" s="58"/>
      <c r="G24" s="33"/>
      <c r="H24" s="31"/>
      <c r="I24" s="31"/>
      <c r="J24" s="31"/>
      <c r="K24" s="31"/>
      <c r="L24" s="31"/>
      <c r="M24" s="31"/>
      <c r="N24" s="34"/>
      <c r="O24" s="34"/>
      <c r="P24" s="31"/>
      <c r="Q24" s="34"/>
      <c r="R24" s="34"/>
      <c r="S24" s="34"/>
      <c r="T24" s="35"/>
      <c r="U24" s="34"/>
      <c r="V24" s="35"/>
      <c r="W24" s="35"/>
      <c r="X24" s="34"/>
      <c r="Y24" s="36"/>
    </row>
    <row r="25" spans="1:25" s="34" customFormat="1">
      <c r="A25" s="37">
        <f t="shared" ref="A25:A34" si="1">P25*T25</f>
        <v>16</v>
      </c>
      <c r="B25" s="38" t="s">
        <v>64</v>
      </c>
      <c r="C25" s="38">
        <f t="shared" ref="C25:C34" si="2">F25/A25</f>
        <v>9124</v>
      </c>
      <c r="D25" s="59">
        <f t="shared" ref="D25:D34" si="3">C25/C$25</f>
        <v>1</v>
      </c>
      <c r="E25" s="38">
        <v>132224</v>
      </c>
      <c r="F25" s="38">
        <v>145984</v>
      </c>
      <c r="G25" s="38"/>
      <c r="H25" s="38">
        <f t="shared" ref="H25:H34" si="4">IF(A25*30&gt;300,A25*30,300)</f>
        <v>480</v>
      </c>
      <c r="I25" s="38">
        <f t="shared" ref="I25:I34" si="5">F25-H25</f>
        <v>145504</v>
      </c>
      <c r="J25" s="38"/>
      <c r="K25" s="38" t="str">
        <f>IF(D25&lt;1.5,"",1.5*$C$25*A25)</f>
        <v/>
      </c>
      <c r="L25" s="38"/>
      <c r="M25" s="38">
        <v>210616017</v>
      </c>
      <c r="N25" s="47" t="s">
        <v>65</v>
      </c>
      <c r="O25" s="47" t="s">
        <v>66</v>
      </c>
      <c r="P25" s="56">
        <v>4</v>
      </c>
      <c r="Q25" s="38" t="s">
        <v>67</v>
      </c>
      <c r="R25" s="38" t="s">
        <v>68</v>
      </c>
      <c r="S25" s="38" t="s">
        <v>69</v>
      </c>
      <c r="T25" s="38">
        <v>4</v>
      </c>
      <c r="U25" s="38" t="s">
        <v>39</v>
      </c>
      <c r="V25" s="38">
        <v>40000</v>
      </c>
      <c r="W25" s="38">
        <v>336</v>
      </c>
      <c r="X25" s="38" t="s">
        <v>70</v>
      </c>
      <c r="Y25" s="41" t="s">
        <v>46</v>
      </c>
    </row>
    <row r="26" spans="1:25" s="34" customFormat="1">
      <c r="A26" s="37">
        <f t="shared" si="1"/>
        <v>18</v>
      </c>
      <c r="B26" s="38" t="s">
        <v>80</v>
      </c>
      <c r="C26" s="38">
        <f t="shared" si="2"/>
        <v>9411.3333333333339</v>
      </c>
      <c r="D26" s="59">
        <f t="shared" si="3"/>
        <v>1.0314920356568757</v>
      </c>
      <c r="E26" s="38">
        <v>153589</v>
      </c>
      <c r="F26" s="38">
        <v>169404</v>
      </c>
      <c r="G26" s="38"/>
      <c r="H26" s="38">
        <f t="shared" si="4"/>
        <v>540</v>
      </c>
      <c r="I26" s="38">
        <f t="shared" si="5"/>
        <v>168864</v>
      </c>
      <c r="J26" s="38"/>
      <c r="K26" s="38" t="str">
        <f>IF(D26&lt;1.5,"",1.5*$C$25*A26)</f>
        <v/>
      </c>
      <c r="L26" s="38"/>
      <c r="M26" s="38">
        <v>210404680</v>
      </c>
      <c r="N26" s="47" t="s">
        <v>89</v>
      </c>
      <c r="O26" s="47" t="s">
        <v>82</v>
      </c>
      <c r="P26" s="56">
        <v>4.5</v>
      </c>
      <c r="Q26" s="38" t="s">
        <v>67</v>
      </c>
      <c r="R26" s="38" t="s">
        <v>68</v>
      </c>
      <c r="S26" s="38" t="s">
        <v>90</v>
      </c>
      <c r="T26" s="38">
        <v>4</v>
      </c>
      <c r="U26" s="38" t="s">
        <v>39</v>
      </c>
      <c r="V26" s="38">
        <v>30000</v>
      </c>
      <c r="W26" s="38">
        <v>250</v>
      </c>
      <c r="X26" s="38" t="s">
        <v>70</v>
      </c>
      <c r="Y26" s="41" t="s">
        <v>84</v>
      </c>
    </row>
    <row r="27" spans="1:25" s="34" customFormat="1">
      <c r="A27" s="37">
        <f t="shared" si="1"/>
        <v>18</v>
      </c>
      <c r="B27" s="38" t="s">
        <v>80</v>
      </c>
      <c r="C27" s="38">
        <f t="shared" si="2"/>
        <v>9411.3333333333339</v>
      </c>
      <c r="D27" s="59">
        <f t="shared" si="3"/>
        <v>1.0314920356568757</v>
      </c>
      <c r="E27" s="38">
        <v>153589</v>
      </c>
      <c r="F27" s="38">
        <v>169404</v>
      </c>
      <c r="G27" s="38"/>
      <c r="H27" s="38">
        <f t="shared" si="4"/>
        <v>540</v>
      </c>
      <c r="I27" s="38">
        <f t="shared" si="5"/>
        <v>168864</v>
      </c>
      <c r="J27" s="38"/>
      <c r="K27" s="38" t="str">
        <f>IF(D27&lt;1.5,"",1.5*$C$25*A27)</f>
        <v/>
      </c>
      <c r="L27" s="38"/>
      <c r="M27" s="38">
        <v>210411386</v>
      </c>
      <c r="N27" s="47" t="s">
        <v>89</v>
      </c>
      <c r="O27" s="47" t="s">
        <v>85</v>
      </c>
      <c r="P27" s="56">
        <v>4.5</v>
      </c>
      <c r="Q27" s="38" t="s">
        <v>67</v>
      </c>
      <c r="R27" s="38" t="s">
        <v>68</v>
      </c>
      <c r="S27" s="38" t="s">
        <v>91</v>
      </c>
      <c r="T27" s="38">
        <v>4</v>
      </c>
      <c r="U27" s="38" t="s">
        <v>39</v>
      </c>
      <c r="V27" s="38">
        <v>30000</v>
      </c>
      <c r="W27" s="38">
        <v>250</v>
      </c>
      <c r="X27" s="38" t="s">
        <v>70</v>
      </c>
      <c r="Y27" s="41" t="s">
        <v>84</v>
      </c>
    </row>
    <row r="28" spans="1:25" s="34" customFormat="1">
      <c r="A28" s="37">
        <f t="shared" si="1"/>
        <v>18</v>
      </c>
      <c r="B28" s="38" t="s">
        <v>80</v>
      </c>
      <c r="C28" s="38">
        <f t="shared" si="2"/>
        <v>9411.3333333333339</v>
      </c>
      <c r="D28" s="59">
        <f t="shared" si="3"/>
        <v>1.0314920356568757</v>
      </c>
      <c r="E28" s="38">
        <v>153589</v>
      </c>
      <c r="F28" s="38">
        <v>169404</v>
      </c>
      <c r="G28" s="38"/>
      <c r="H28" s="38">
        <f t="shared" si="4"/>
        <v>540</v>
      </c>
      <c r="I28" s="38">
        <f t="shared" si="5"/>
        <v>168864</v>
      </c>
      <c r="J28" s="38"/>
      <c r="K28" s="38"/>
      <c r="L28" s="38"/>
      <c r="M28" s="38">
        <v>210753615</v>
      </c>
      <c r="N28" s="47" t="s">
        <v>89</v>
      </c>
      <c r="O28" s="47" t="s">
        <v>87</v>
      </c>
      <c r="P28" s="56">
        <v>4.5</v>
      </c>
      <c r="Q28" s="38" t="s">
        <v>67</v>
      </c>
      <c r="R28" s="38" t="s">
        <v>68</v>
      </c>
      <c r="S28" s="38" t="s">
        <v>92</v>
      </c>
      <c r="T28" s="38">
        <v>4</v>
      </c>
      <c r="U28" s="38" t="s">
        <v>39</v>
      </c>
      <c r="V28" s="38">
        <v>30000</v>
      </c>
      <c r="W28" s="38">
        <v>250</v>
      </c>
      <c r="X28" s="38" t="s">
        <v>70</v>
      </c>
      <c r="Y28" s="41" t="s">
        <v>84</v>
      </c>
    </row>
    <row r="29" spans="1:25" s="34" customFormat="1">
      <c r="A29" s="37">
        <f t="shared" si="1"/>
        <v>12</v>
      </c>
      <c r="B29" s="38" t="s">
        <v>80</v>
      </c>
      <c r="C29" s="38">
        <f t="shared" si="2"/>
        <v>9411.3333333333339</v>
      </c>
      <c r="D29" s="59">
        <f t="shared" si="3"/>
        <v>1.0314920356568757</v>
      </c>
      <c r="E29" s="38">
        <v>102077</v>
      </c>
      <c r="F29" s="38">
        <v>112936</v>
      </c>
      <c r="G29" s="38"/>
      <c r="H29" s="38">
        <f t="shared" si="4"/>
        <v>360</v>
      </c>
      <c r="I29" s="38">
        <f t="shared" si="5"/>
        <v>112576</v>
      </c>
      <c r="J29" s="38"/>
      <c r="K29" s="38" t="str">
        <f>IF(D29&lt;1.5,"",1.5*$C$25*A29)</f>
        <v/>
      </c>
      <c r="L29" s="38"/>
      <c r="M29" s="38">
        <v>210404672</v>
      </c>
      <c r="N29" s="47" t="s">
        <v>81</v>
      </c>
      <c r="O29" s="47" t="s">
        <v>82</v>
      </c>
      <c r="P29" s="56">
        <v>3</v>
      </c>
      <c r="Q29" s="38" t="s">
        <v>67</v>
      </c>
      <c r="R29" s="38" t="s">
        <v>68</v>
      </c>
      <c r="S29" s="38" t="s">
        <v>83</v>
      </c>
      <c r="T29" s="38">
        <v>4</v>
      </c>
      <c r="U29" s="38" t="s">
        <v>39</v>
      </c>
      <c r="V29" s="38">
        <v>20000</v>
      </c>
      <c r="W29" s="38">
        <v>166</v>
      </c>
      <c r="X29" s="38" t="s">
        <v>70</v>
      </c>
      <c r="Y29" s="41" t="s">
        <v>84</v>
      </c>
    </row>
    <row r="30" spans="1:25" s="34" customFormat="1">
      <c r="A30" s="37">
        <f t="shared" si="1"/>
        <v>12</v>
      </c>
      <c r="B30" s="38" t="s">
        <v>80</v>
      </c>
      <c r="C30" s="38">
        <f t="shared" si="2"/>
        <v>9411.3333333333339</v>
      </c>
      <c r="D30" s="59">
        <f t="shared" si="3"/>
        <v>1.0314920356568757</v>
      </c>
      <c r="E30" s="38">
        <v>102077</v>
      </c>
      <c r="F30" s="38">
        <v>112936</v>
      </c>
      <c r="G30" s="38"/>
      <c r="H30" s="38">
        <f t="shared" si="4"/>
        <v>360</v>
      </c>
      <c r="I30" s="38">
        <f t="shared" si="5"/>
        <v>112576</v>
      </c>
      <c r="J30" s="38"/>
      <c r="K30" s="38" t="str">
        <f>IF(D30&lt;1.5,"",1.5*$C$25*A30)</f>
        <v/>
      </c>
      <c r="L30" s="38"/>
      <c r="M30" s="38">
        <v>210411336</v>
      </c>
      <c r="N30" s="47" t="s">
        <v>81</v>
      </c>
      <c r="O30" s="47" t="s">
        <v>85</v>
      </c>
      <c r="P30" s="56">
        <v>3</v>
      </c>
      <c r="Q30" s="38" t="s">
        <v>67</v>
      </c>
      <c r="R30" s="38" t="s">
        <v>68</v>
      </c>
      <c r="S30" s="38" t="s">
        <v>86</v>
      </c>
      <c r="T30" s="38">
        <v>4</v>
      </c>
      <c r="U30" s="38" t="s">
        <v>39</v>
      </c>
      <c r="V30" s="38">
        <v>20000</v>
      </c>
      <c r="W30" s="38">
        <v>166</v>
      </c>
      <c r="X30" s="38" t="s">
        <v>70</v>
      </c>
      <c r="Y30" s="41" t="s">
        <v>84</v>
      </c>
    </row>
    <row r="31" spans="1:25" s="34" customFormat="1">
      <c r="A31" s="37">
        <f t="shared" si="1"/>
        <v>12</v>
      </c>
      <c r="B31" s="38" t="s">
        <v>80</v>
      </c>
      <c r="C31" s="38">
        <f t="shared" si="2"/>
        <v>9411.3333333333339</v>
      </c>
      <c r="D31" s="59">
        <f t="shared" si="3"/>
        <v>1.0314920356568757</v>
      </c>
      <c r="E31" s="38">
        <v>102077</v>
      </c>
      <c r="F31" s="38">
        <v>112936</v>
      </c>
      <c r="G31" s="38"/>
      <c r="H31" s="38">
        <f t="shared" si="4"/>
        <v>360</v>
      </c>
      <c r="I31" s="38">
        <f t="shared" si="5"/>
        <v>112576</v>
      </c>
      <c r="J31" s="38"/>
      <c r="K31" s="38"/>
      <c r="L31" s="38"/>
      <c r="M31" s="38">
        <v>210753584</v>
      </c>
      <c r="N31" s="47" t="s">
        <v>81</v>
      </c>
      <c r="O31" s="47" t="s">
        <v>87</v>
      </c>
      <c r="P31" s="56">
        <v>3</v>
      </c>
      <c r="Q31" s="38" t="s">
        <v>67</v>
      </c>
      <c r="R31" s="38" t="s">
        <v>68</v>
      </c>
      <c r="S31" s="38" t="s">
        <v>88</v>
      </c>
      <c r="T31" s="38">
        <v>4</v>
      </c>
      <c r="U31" s="38" t="s">
        <v>39</v>
      </c>
      <c r="V31" s="38">
        <v>20000</v>
      </c>
      <c r="W31" s="38">
        <v>166</v>
      </c>
      <c r="X31" s="38" t="s">
        <v>70</v>
      </c>
      <c r="Y31" s="41" t="s">
        <v>84</v>
      </c>
    </row>
    <row r="32" spans="1:25" s="34" customFormat="1">
      <c r="A32" s="37">
        <f t="shared" si="1"/>
        <v>3</v>
      </c>
      <c r="B32" s="38" t="s">
        <v>64</v>
      </c>
      <c r="C32" s="38">
        <f t="shared" si="2"/>
        <v>9419</v>
      </c>
      <c r="D32" s="59">
        <f t="shared" si="3"/>
        <v>1.0323323103901798</v>
      </c>
      <c r="E32" s="38">
        <v>24829</v>
      </c>
      <c r="F32" s="38">
        <v>28257</v>
      </c>
      <c r="G32" s="38"/>
      <c r="H32" s="38">
        <f t="shared" si="4"/>
        <v>300</v>
      </c>
      <c r="I32" s="38">
        <f t="shared" si="5"/>
        <v>27957</v>
      </c>
      <c r="J32" s="38"/>
      <c r="K32" s="38" t="str">
        <f>IF(D32&lt;1.5,"",1.5*$C$25*A32)</f>
        <v/>
      </c>
      <c r="L32" s="38"/>
      <c r="M32" s="38">
        <v>210581848</v>
      </c>
      <c r="N32" s="47" t="s">
        <v>77</v>
      </c>
      <c r="O32" s="47" t="s">
        <v>78</v>
      </c>
      <c r="P32" s="56">
        <v>3</v>
      </c>
      <c r="Q32" s="38" t="s">
        <v>67</v>
      </c>
      <c r="R32" s="38" t="s">
        <v>68</v>
      </c>
      <c r="S32" s="38" t="s">
        <v>79</v>
      </c>
      <c r="T32" s="38">
        <v>1</v>
      </c>
      <c r="U32" s="38" t="s">
        <v>39</v>
      </c>
      <c r="V32" s="38">
        <v>30000</v>
      </c>
      <c r="W32" s="38">
        <v>336</v>
      </c>
      <c r="X32" s="38" t="s">
        <v>70</v>
      </c>
      <c r="Y32" s="41" t="s">
        <v>74</v>
      </c>
    </row>
    <row r="33" spans="1:25" s="34" customFormat="1">
      <c r="A33" s="37">
        <f t="shared" si="1"/>
        <v>4</v>
      </c>
      <c r="B33" s="38" t="s">
        <v>64</v>
      </c>
      <c r="C33" s="38">
        <f t="shared" si="2"/>
        <v>9419.25</v>
      </c>
      <c r="D33" s="59">
        <f t="shared" si="3"/>
        <v>1.0323597106532223</v>
      </c>
      <c r="E33" s="38">
        <v>33422</v>
      </c>
      <c r="F33" s="38">
        <v>37677</v>
      </c>
      <c r="G33" s="38"/>
      <c r="H33" s="38">
        <f t="shared" si="4"/>
        <v>300</v>
      </c>
      <c r="I33" s="38">
        <f t="shared" si="5"/>
        <v>37377</v>
      </c>
      <c r="J33" s="38"/>
      <c r="K33" s="38" t="str">
        <f>IF(D33&lt;1.5,"",1.5*$C$25*A33)</f>
        <v/>
      </c>
      <c r="L33" s="38"/>
      <c r="M33" s="38">
        <v>210581822</v>
      </c>
      <c r="N33" s="47" t="s">
        <v>71</v>
      </c>
      <c r="O33" s="47" t="s">
        <v>72</v>
      </c>
      <c r="P33" s="56">
        <v>4</v>
      </c>
      <c r="Q33" s="38" t="s">
        <v>67</v>
      </c>
      <c r="R33" s="38" t="s">
        <v>68</v>
      </c>
      <c r="S33" s="38" t="s">
        <v>73</v>
      </c>
      <c r="T33" s="38">
        <v>1</v>
      </c>
      <c r="U33" s="38" t="s">
        <v>39</v>
      </c>
      <c r="V33" s="38">
        <v>40000</v>
      </c>
      <c r="W33" s="38">
        <v>336</v>
      </c>
      <c r="X33" s="38" t="s">
        <v>70</v>
      </c>
      <c r="Y33" s="41" t="s">
        <v>74</v>
      </c>
    </row>
    <row r="34" spans="1:25" s="34" customFormat="1">
      <c r="A34" s="37">
        <f t="shared" si="1"/>
        <v>16</v>
      </c>
      <c r="B34" s="38" t="s">
        <v>64</v>
      </c>
      <c r="C34" s="38">
        <f t="shared" si="2"/>
        <v>9419.375</v>
      </c>
      <c r="D34" s="59">
        <f t="shared" si="3"/>
        <v>1.0323734107847435</v>
      </c>
      <c r="E34" s="38">
        <v>136535</v>
      </c>
      <c r="F34" s="38">
        <v>150710</v>
      </c>
      <c r="G34" s="38"/>
      <c r="H34" s="38">
        <f t="shared" si="4"/>
        <v>480</v>
      </c>
      <c r="I34" s="38">
        <f t="shared" si="5"/>
        <v>150230</v>
      </c>
      <c r="J34" s="38"/>
      <c r="K34" s="38" t="str">
        <f>IF(D34&lt;1.5,"",1.5*$C$25*A34)</f>
        <v/>
      </c>
      <c r="L34" s="38"/>
      <c r="M34" s="38">
        <v>210649573</v>
      </c>
      <c r="N34" s="47" t="s">
        <v>71</v>
      </c>
      <c r="O34" s="47" t="s">
        <v>75</v>
      </c>
      <c r="P34" s="56">
        <v>4</v>
      </c>
      <c r="Q34" s="38" t="s">
        <v>67</v>
      </c>
      <c r="R34" s="38" t="s">
        <v>68</v>
      </c>
      <c r="S34" s="38" t="s">
        <v>76</v>
      </c>
      <c r="T34" s="38">
        <v>4</v>
      </c>
      <c r="U34" s="38" t="s">
        <v>39</v>
      </c>
      <c r="V34" s="38">
        <v>40000</v>
      </c>
      <c r="W34" s="38">
        <v>336</v>
      </c>
      <c r="X34" s="38" t="s">
        <v>70</v>
      </c>
      <c r="Y34" s="41" t="s">
        <v>74</v>
      </c>
    </row>
    <row r="35" spans="1:25" s="51" customFormat="1">
      <c r="A35" s="38"/>
      <c r="B35" s="38"/>
      <c r="C35" s="48"/>
      <c r="D35" s="39"/>
      <c r="E35" s="39"/>
      <c r="F35" s="49"/>
      <c r="G35" s="49"/>
      <c r="H35" s="49"/>
      <c r="I35" s="49"/>
      <c r="J35" s="39"/>
      <c r="K35" s="15"/>
      <c r="L35" s="15"/>
      <c r="M35" s="15"/>
      <c r="N35" s="15"/>
      <c r="O35" s="15"/>
      <c r="P35" s="17"/>
      <c r="Q35" s="50"/>
      <c r="R35" s="50"/>
      <c r="S35" s="12"/>
      <c r="T35" s="50"/>
      <c r="U35" s="50"/>
      <c r="V35" s="50"/>
      <c r="W35" s="50"/>
      <c r="X35" s="18"/>
      <c r="Y35" s="50"/>
    </row>
    <row r="36" spans="1:25" s="51" customFormat="1">
      <c r="A36" s="38"/>
      <c r="B36" s="38"/>
      <c r="C36" s="48"/>
      <c r="D36" s="39"/>
      <c r="E36" s="39"/>
      <c r="F36" s="52"/>
      <c r="G36" s="52"/>
      <c r="H36" s="52"/>
      <c r="I36" s="52"/>
      <c r="J36" s="39"/>
      <c r="K36" s="15"/>
      <c r="L36" s="15"/>
      <c r="M36" s="15"/>
      <c r="N36" s="15"/>
      <c r="O36" s="15"/>
      <c r="P36" s="17"/>
      <c r="Q36" s="50"/>
      <c r="R36" s="50"/>
      <c r="S36" s="12"/>
      <c r="T36" s="50"/>
      <c r="U36" s="50"/>
      <c r="V36" s="50"/>
      <c r="W36" s="50"/>
      <c r="X36" s="18"/>
      <c r="Y36" s="50"/>
    </row>
    <row r="37" spans="1:25">
      <c r="A37" s="53"/>
      <c r="B37" s="6"/>
      <c r="C37" s="6"/>
      <c r="D37" s="6"/>
      <c r="E37" s="57"/>
      <c r="F37" s="53"/>
      <c r="G37" s="53"/>
      <c r="H37" s="53"/>
      <c r="I37" s="54"/>
      <c r="J37" s="6"/>
    </row>
  </sheetData>
  <sortState ref="A11:CS20">
    <sortCondition ref="D11:D20"/>
  </sortState>
  <mergeCells count="4">
    <mergeCell ref="C1:R1"/>
    <mergeCell ref="C2:R2"/>
    <mergeCell ref="C3:R3"/>
    <mergeCell ref="C4:R4"/>
  </mergeCells>
  <conditionalFormatting sqref="M25:M31 M33 A25:L34 N25:Y34 E24:F34 A11:D20 E21:F22 G11:Y20">
    <cfRule type="expression" dxfId="17" priority="28">
      <formula>VALUE($K11)&gt;0</formula>
    </cfRule>
  </conditionalFormatting>
  <conditionalFormatting sqref="M25:M31 M33 A25:L34 N25:Y34 E24:F34 A11:D20 E21:F22 G11:Y20">
    <cfRule type="expression" dxfId="16" priority="27">
      <formula>$D11&lt;1.10000000001</formula>
    </cfRule>
  </conditionalFormatting>
  <conditionalFormatting sqref="M34">
    <cfRule type="expression" dxfId="15" priority="23">
      <formula>VALUE($K34)&gt;0</formula>
    </cfRule>
  </conditionalFormatting>
  <conditionalFormatting sqref="M34">
    <cfRule type="expression" dxfId="14" priority="22">
      <formula>$D34&lt;1.10000000001</formula>
    </cfRule>
  </conditionalFormatting>
  <conditionalFormatting sqref="M32">
    <cfRule type="expression" dxfId="13" priority="21">
      <formula>VALUE($K32)&gt;0</formula>
    </cfRule>
  </conditionalFormatting>
  <conditionalFormatting sqref="M32">
    <cfRule type="expression" dxfId="12" priority="20">
      <formula>$D32&lt;1.10000000001</formula>
    </cfRule>
  </conditionalFormatting>
  <conditionalFormatting sqref="E25">
    <cfRule type="expression" dxfId="7" priority="10">
      <formula>VALUE($K25)&gt;0</formula>
    </cfRule>
  </conditionalFormatting>
  <conditionalFormatting sqref="E25">
    <cfRule type="expression" dxfId="6" priority="9">
      <formula>$D25&lt;1.10000000001</formula>
    </cfRule>
  </conditionalFormatting>
  <conditionalFormatting sqref="F25">
    <cfRule type="expression" dxfId="5" priority="6">
      <formula>VALUE($K25)&gt;0</formula>
    </cfRule>
  </conditionalFormatting>
  <conditionalFormatting sqref="F25">
    <cfRule type="expression" dxfId="4" priority="5">
      <formula>$D25&lt;1.10000000001</formula>
    </cfRule>
  </conditionalFormatting>
  <conditionalFormatting sqref="F29:F34">
    <cfRule type="expression" dxfId="3" priority="4">
      <formula>VALUE($K29)&gt;0</formula>
    </cfRule>
  </conditionalFormatting>
  <conditionalFormatting sqref="F29:F34">
    <cfRule type="expression" dxfId="2" priority="3">
      <formula>$D29&lt;1.10000000001</formula>
    </cfRule>
  </conditionalFormatting>
  <pageMargins left="0.45" right="0.39" top="0.98425196850393704" bottom="0.98425196850393704" header="0.51181102362204722" footer="0.51181102362204722"/>
  <pageSetup paperSize="9" scale="35" orientation="landscape" r:id="rId1"/>
  <headerFooter alignWithMargins="0"/>
  <colBreaks count="1" manualBreakCount="1">
    <brk id="25" max="5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BIOL </vt:lpstr>
      <vt:lpstr>'BIOL '!Nyomtatási_terület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Ispán Fanni</dc:creator>
  <cp:lastModifiedBy>pokae</cp:lastModifiedBy>
  <dcterms:created xsi:type="dcterms:W3CDTF">2017-02-07T10:37:13Z</dcterms:created>
  <dcterms:modified xsi:type="dcterms:W3CDTF">2019-04-05T13:52:59Z</dcterms:modified>
</cp:coreProperties>
</file>