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2\"/>
    </mc:Choice>
  </mc:AlternateContent>
  <bookViews>
    <workbookView xWindow="-150" yWindow="-195" windowWidth="27795" windowHeight="11445" tabRatio="603"/>
  </bookViews>
  <sheets>
    <sheet name="Munka2" sheetId="2" r:id="rId1"/>
    <sheet name="Munka3" sheetId="3" r:id="rId2"/>
  </sheets>
  <calcPr calcId="162913"/>
</workbook>
</file>

<file path=xl/calcChain.xml><?xml version="1.0" encoding="utf-8"?>
<calcChain xmlns="http://schemas.openxmlformats.org/spreadsheetml/2006/main">
  <c r="E36" i="2" l="1"/>
  <c r="F36" i="2"/>
  <c r="E37" i="2"/>
  <c r="F37" i="2"/>
  <c r="F35" i="2"/>
  <c r="E35" i="2"/>
  <c r="F28" i="2"/>
  <c r="F27" i="2"/>
  <c r="F26" i="2"/>
  <c r="E28" i="2"/>
  <c r="E27" i="2"/>
  <c r="E26" i="2"/>
  <c r="F19" i="2"/>
  <c r="F18" i="2"/>
  <c r="F17" i="2"/>
  <c r="F16" i="2"/>
  <c r="F15" i="2"/>
  <c r="F14" i="2"/>
  <c r="F13" i="2"/>
  <c r="F12" i="2"/>
  <c r="F11" i="2"/>
  <c r="E12" i="2"/>
  <c r="E13" i="2"/>
  <c r="E14" i="2"/>
  <c r="E15" i="2"/>
  <c r="E16" i="2"/>
  <c r="E17" i="2"/>
  <c r="E18" i="2"/>
  <c r="E19" i="2"/>
  <c r="E11" i="2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A29" i="2" l="1"/>
  <c r="C29" i="2" s="1"/>
  <c r="A30" i="2"/>
  <c r="C30" i="2" s="1"/>
  <c r="A11" i="2" l="1"/>
  <c r="A12" i="2"/>
  <c r="A35" i="2"/>
  <c r="A37" i="2"/>
  <c r="A36" i="2"/>
  <c r="A43" i="2"/>
  <c r="A42" i="2"/>
  <c r="A41" i="2"/>
  <c r="A40" i="2"/>
  <c r="A39" i="2"/>
  <c r="A38" i="2"/>
  <c r="A44" i="2"/>
  <c r="A28" i="2"/>
  <c r="A27" i="2"/>
  <c r="A26" i="2"/>
  <c r="A19" i="2"/>
  <c r="A17" i="2"/>
  <c r="A18" i="2"/>
  <c r="A15" i="2"/>
  <c r="A16" i="2"/>
  <c r="A14" i="2"/>
  <c r="A13" i="2"/>
  <c r="A21" i="2"/>
  <c r="C21" i="2" s="1"/>
  <c r="A20" i="2"/>
  <c r="C20" i="2" s="1"/>
  <c r="C19" i="2" l="1"/>
  <c r="H19" i="2"/>
  <c r="C18" i="2"/>
  <c r="H18" i="2"/>
  <c r="H13" i="2"/>
  <c r="I13" i="2" s="1"/>
  <c r="C13" i="2"/>
  <c r="H26" i="2"/>
  <c r="I26" i="2" s="1"/>
  <c r="G28" i="2" s="1"/>
  <c r="H28" i="2" s="1"/>
  <c r="I28" i="2" s="1"/>
  <c r="C26" i="2"/>
  <c r="H40" i="2"/>
  <c r="I40" i="2" s="1"/>
  <c r="C40" i="2"/>
  <c r="H35" i="2"/>
  <c r="I35" i="2" s="1"/>
  <c r="C35" i="2"/>
  <c r="D35" i="2" s="1"/>
  <c r="H39" i="2"/>
  <c r="I39" i="2" s="1"/>
  <c r="C39" i="2"/>
  <c r="H27" i="2"/>
  <c r="I27" i="2" s="1"/>
  <c r="C27" i="2"/>
  <c r="H12" i="2"/>
  <c r="I12" i="2" s="1"/>
  <c r="C12" i="2"/>
  <c r="C14" i="2"/>
  <c r="H14" i="2"/>
  <c r="I14" i="2" s="1"/>
  <c r="C15" i="2"/>
  <c r="H15" i="2"/>
  <c r="I15" i="2" s="1"/>
  <c r="C28" i="2"/>
  <c r="H42" i="2"/>
  <c r="I42" i="2" s="1"/>
  <c r="C42" i="2"/>
  <c r="H11" i="2"/>
  <c r="I11" i="2" s="1"/>
  <c r="C11" i="2"/>
  <c r="H37" i="2"/>
  <c r="I37" i="2" s="1"/>
  <c r="C37" i="2"/>
  <c r="H16" i="2"/>
  <c r="I16" i="2" s="1"/>
  <c r="C16" i="2"/>
  <c r="C44" i="2"/>
  <c r="H44" i="2"/>
  <c r="I44" i="2" s="1"/>
  <c r="C43" i="2"/>
  <c r="H43" i="2"/>
  <c r="I43" i="2" s="1"/>
  <c r="C41" i="2"/>
  <c r="D41" i="2" s="1"/>
  <c r="H41" i="2"/>
  <c r="I41" i="2" s="1"/>
  <c r="H17" i="2"/>
  <c r="I17" i="2" s="1"/>
  <c r="C17" i="2"/>
  <c r="C38" i="2"/>
  <c r="H38" i="2"/>
  <c r="I38" i="2" s="1"/>
  <c r="H36" i="2"/>
  <c r="I36" i="2" s="1"/>
  <c r="C36" i="2"/>
  <c r="D37" i="2" l="1"/>
  <c r="D40" i="2"/>
  <c r="K40" i="2" s="1"/>
  <c r="D36" i="2"/>
  <c r="D42" i="2"/>
  <c r="D39" i="2"/>
  <c r="D38" i="2"/>
  <c r="K38" i="2" s="1"/>
  <c r="D43" i="2"/>
  <c r="J43" i="2"/>
  <c r="J38" i="2"/>
  <c r="J44" i="2"/>
  <c r="J39" i="2"/>
  <c r="J40" i="2"/>
  <c r="J41" i="2"/>
  <c r="J42" i="2"/>
  <c r="J35" i="2"/>
  <c r="J37" i="2"/>
  <c r="J36" i="2"/>
  <c r="D44" i="2"/>
  <c r="K44" i="2" s="1"/>
  <c r="D20" i="2"/>
  <c r="K20" i="2" s="1"/>
  <c r="K41" i="2"/>
  <c r="D28" i="2"/>
  <c r="K28" i="2" s="1"/>
  <c r="D27" i="2"/>
  <c r="K27" i="2" s="1"/>
  <c r="D18" i="2"/>
  <c r="K18" i="2" s="1"/>
  <c r="D19" i="2"/>
  <c r="K19" i="2" s="1"/>
  <c r="J11" i="2"/>
  <c r="G21" i="2"/>
  <c r="H21" i="2" s="1"/>
  <c r="I21" i="2" s="1"/>
  <c r="J18" i="2"/>
  <c r="J19" i="2"/>
  <c r="J13" i="2"/>
  <c r="J17" i="2"/>
  <c r="J16" i="2"/>
  <c r="J15" i="2"/>
  <c r="J20" i="2"/>
  <c r="G20" i="2"/>
  <c r="H20" i="2" s="1"/>
  <c r="I20" i="2" s="1"/>
  <c r="J12" i="2"/>
  <c r="I19" i="2"/>
  <c r="J21" i="2"/>
  <c r="J14" i="2"/>
  <c r="I18" i="2"/>
  <c r="D15" i="2"/>
  <c r="K15" i="2" s="1"/>
  <c r="D11" i="2"/>
  <c r="K11" i="2" s="1"/>
  <c r="D16" i="2"/>
  <c r="K16" i="2" s="1"/>
  <c r="K42" i="2"/>
  <c r="K39" i="2"/>
  <c r="D26" i="2"/>
  <c r="K26" i="2" s="1"/>
  <c r="D30" i="2"/>
  <c r="K30" i="2" s="1"/>
  <c r="D29" i="2"/>
  <c r="K29" i="2" s="1"/>
  <c r="D17" i="2"/>
  <c r="K17" i="2" s="1"/>
  <c r="K43" i="2"/>
  <c r="D14" i="2"/>
  <c r="K14" i="2" s="1"/>
  <c r="J26" i="2"/>
  <c r="G30" i="2"/>
  <c r="H30" i="2" s="1"/>
  <c r="I30" i="2" s="1"/>
  <c r="J30" i="2"/>
  <c r="J29" i="2"/>
  <c r="J27" i="2"/>
  <c r="J28" i="2"/>
  <c r="G29" i="2"/>
  <c r="H29" i="2" s="1"/>
  <c r="I29" i="2" s="1"/>
  <c r="K36" i="2"/>
  <c r="D21" i="2"/>
  <c r="K21" i="2" s="1"/>
  <c r="K37" i="2"/>
  <c r="D12" i="2"/>
  <c r="K12" i="2" s="1"/>
  <c r="K35" i="2"/>
  <c r="D13" i="2"/>
  <c r="K13" i="2" s="1"/>
</calcChain>
</file>

<file path=xl/sharedStrings.xml><?xml version="1.0" encoding="utf-8"?>
<sst xmlns="http://schemas.openxmlformats.org/spreadsheetml/2006/main" count="411" uniqueCount="139">
  <si>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</si>
  <si>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</si>
  <si>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</si>
  <si>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</si>
  <si>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Pharmacenter Hungary Kft</t>
  </si>
  <si>
    <t>EU/1/14/946/017</t>
  </si>
  <si>
    <t>7x0,5ml előretöltött fecskendőben +7 alkoholos törlőkendő</t>
  </si>
  <si>
    <t>ACCOFIL 48 MILLIÓ E/0,5 ML OLDATOS INJEKCIÓ VAGY INFÚZIÓ ELŐRETÖLTÖTT FECSKENDŐBEN</t>
  </si>
  <si>
    <t>EU/1/14/946/018</t>
  </si>
  <si>
    <t>EU/1/18/1329/002</t>
  </si>
  <si>
    <t>FULPHILA 6 MG OLDATOS INJEKCIÓ ELŐRETÖLTÖTT FECSKENDŐBEN</t>
  </si>
  <si>
    <t>1x0,6ml előretöltött fecskendőben tűvédővel</t>
  </si>
  <si>
    <t>L03AA13</t>
  </si>
  <si>
    <t>pegfilgastrim</t>
  </si>
  <si>
    <t xml:space="preserve">Mylan EPD Korlátolt Felelősségű Társaság </t>
  </si>
  <si>
    <t>EU/1/19/1375/001</t>
  </si>
  <si>
    <t>1x0,6ml előretöltött fecskendőben</t>
  </si>
  <si>
    <t>Aramis Pharma Kft.</t>
  </si>
  <si>
    <t>1x előretöltött fecskendőben tűvédővel</t>
  </si>
  <si>
    <t>EU/1/10/631/005</t>
  </si>
  <si>
    <t>NIVESTIM 30 MILLIÓ EGYSÉG (300 MIKROGRAMM/0,5 ML) OLDATOS INJEKCIÓ/INFÚZIÓ</t>
  </si>
  <si>
    <t>5x0,5ml előretöltött fecskendőben</t>
  </si>
  <si>
    <t>EU/1/10/631/008</t>
  </si>
  <si>
    <t>NIVESTIM 48 MILLIÓ EGYSÉG (480 MIKROGRAMM/0,5 ML) OLDATOS INJEKCIÓ/INFÚZIÓ</t>
  </si>
  <si>
    <t>EU/1/18/1313/001</t>
  </si>
  <si>
    <t>PELGRAZ 6 MG OLDATOS INJEKCIÓ ELŐRETÖLTÖTT FECSKENDŐBEN</t>
  </si>
  <si>
    <t>1x előretöltött fecskendőben (tűvédővel)+1 db alkoholos vattapamacs</t>
  </si>
  <si>
    <t>EU/1/18/1313/002</t>
  </si>
  <si>
    <t>PELGRAZ 6 MG OLDATOS INJEKCIÓ ELŐRETÖLTÖTT INJEKTORBAN</t>
  </si>
  <si>
    <t>1x előretöltött injektorban+1 alkoholos vattapamacs</t>
  </si>
  <si>
    <t>EU/1/18/1328/001</t>
  </si>
  <si>
    <t>PELMEG 6 MG OLDATOS INJEKCIÓ ELŐRETÖLTÖTT FECSKENDŐBEN</t>
  </si>
  <si>
    <t>EU/1/08/444/010</t>
  </si>
  <si>
    <t>5x0,5ml előretöltött fecskendőben biztonsági védőeszközzel</t>
  </si>
  <si>
    <t>EU/1/08/444/006</t>
  </si>
  <si>
    <t>5x0,8ml előretöltött fecskendőben</t>
  </si>
  <si>
    <t>EU/1/08/444/012</t>
  </si>
  <si>
    <t>5x0,8ml előretöltött fecskendőben biztonsági védőeszközzel</t>
  </si>
  <si>
    <t>EU/1/08/495/003</t>
  </si>
  <si>
    <t>ZARZIO 30 MILLIÓ E/0,5 ML OLDATOS INJEKCIÓ VAGY INFÚZIÓ ELŐRETÖLTÖTT FECSKENDŐBEN</t>
  </si>
  <si>
    <t>Sandoz Hungária Kereskedelmi Kft.</t>
  </si>
  <si>
    <t>EU/1/08/495/007</t>
  </si>
  <si>
    <t>ZARZIO 48 MILLIÓ E/0,5 ML OLDATOS INJEKCIÓ VAGY INFÚZIÓ ELŐRETÖLTÖTT FECSKENDŐBEN</t>
  </si>
  <si>
    <t>TTT-kód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</si>
  <si>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</si>
  <si>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</si>
  <si>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</si>
  <si>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</si>
  <si>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</si>
  <si>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</si>
  <si>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</si>
  <si>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Forgalmazó</t>
  </si>
  <si>
    <t>EU/1/07/410/049</t>
  </si>
  <si>
    <t>BINOCRIT 30000 NE/0,75 ML OLDATOS INJEKCIÓ ELŐRETÖLTÖTT FECSKENDŐBEN</t>
  </si>
  <si>
    <t>1x0,75ml előretöltött fecskendőben +bizt.tűvédővel</t>
  </si>
  <si>
    <t>B03XA01</t>
  </si>
  <si>
    <t>eritropoietin</t>
  </si>
  <si>
    <t>EU/1/07/410/051</t>
  </si>
  <si>
    <t>BINOCRIT 40000 NE/1,0 ML OLDATOS INJEKCIÓ ELŐRETÖLTÖTT FECSKENDŐBEN</t>
  </si>
  <si>
    <t>1x1,0ml előretöltött fecskendőben +bizt.tűvédővel</t>
  </si>
  <si>
    <t>EU/1/07/410/055</t>
  </si>
  <si>
    <t>4x1,0ml előretöltött fecskendőben +bizt.tűvédővel</t>
  </si>
  <si>
    <t>EU/1/09/573/038</t>
  </si>
  <si>
    <t>EPORATIO 20000 NE/1 ML OLDATOS INJEKCIÓ ELŐRETÖLTÖTT FECSKENDŐBEN</t>
  </si>
  <si>
    <t>4x1ml előretöltött fecskendőben biztonsági tűvel</t>
  </si>
  <si>
    <t>EU/1/09/573/019</t>
  </si>
  <si>
    <t>4x1ml előretöltött fecskendőben biztonsági védőeszköz nélkül</t>
  </si>
  <si>
    <t>EU/1/09/573/020</t>
  </si>
  <si>
    <t>4x1ml előretöltött fecskendőben biztonsági védőeszközzel</t>
  </si>
  <si>
    <t>EU/1/09/573/041</t>
  </si>
  <si>
    <t>EPORATIO 30000 NE/1 ML OLDATOS INJEKCIÓ ELŐRETÖLTÖTT FECSKENDŐBEN</t>
  </si>
  <si>
    <t>EU/1/09/573/025</t>
  </si>
  <si>
    <t>EU/1/09/573/026</t>
  </si>
  <si>
    <t>EU/1/07/431/024</t>
  </si>
  <si>
    <t>RETACRIT 40000 NE/1,0 ML OLDATOS INJEKCIÓ ELŐRETÖLTÖTT FECSKENDŐBEN</t>
  </si>
  <si>
    <t>4x előretöltött fecskendőben</t>
  </si>
  <si>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</si>
  <si>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</si>
  <si>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</si>
  <si>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</si>
  <si>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</si>
  <si>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</si>
  <si>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</si>
  <si>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</si>
  <si>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</si>
  <si>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</si>
  <si>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</si>
  <si>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</si>
  <si>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 1. csoport</t>
  </si>
  <si>
    <t>Adagolás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</si>
  <si>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</si>
  <si>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</si>
  <si>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</si>
  <si>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</si>
  <si>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</si>
  <si>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</si>
  <si>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</si>
  <si>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</si>
  <si>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</si>
  <si>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</si>
  <si>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Törzskönyv</t>
  </si>
  <si>
    <t>Kisz. menny.</t>
  </si>
  <si>
    <t>Kisz. egys.</t>
  </si>
  <si>
    <t>Ható menny.</t>
  </si>
  <si>
    <t>Ható egys.</t>
  </si>
  <si>
    <t>30mill NE/nap</t>
  </si>
  <si>
    <t>adag</t>
  </si>
  <si>
    <t>mcg</t>
  </si>
  <si>
    <t>RATIOGRASTIM 48 MILLIÓ NE OLDATOS INJEKCIÓ VAGY INFÚZIÓ</t>
  </si>
  <si>
    <t>Teva Magyarország Zrt.</t>
  </si>
  <si>
    <t>Sandoz Hungária Kft.</t>
  </si>
  <si>
    <t>RATIOGRASTIM 30 MILLIÓ NE OLDATOS INJEKCIÓ VAGY INFÚZIÓ</t>
  </si>
  <si>
    <t>L03AA (colonia stimuláló faktorok) 2. csoport</t>
  </si>
  <si>
    <t>6 mg/ciklus</t>
  </si>
  <si>
    <t>GRASUSTEK 6 MG OLDATOS INJEKCIÓ</t>
  </si>
  <si>
    <t>mg</t>
  </si>
  <si>
    <t>EGIS Gyógyszergyár Zrt.</t>
  </si>
  <si>
    <t>TEVA Gyógyszergyár Zrt.</t>
  </si>
  <si>
    <t>B03XA (anémia kezelésére szolgáló egyéb készítmények)</t>
  </si>
  <si>
    <t>mikg/1ml</t>
  </si>
  <si>
    <t>30e NE/hét</t>
  </si>
  <si>
    <t>NE</t>
  </si>
  <si>
    <t>20e NE/hét</t>
  </si>
  <si>
    <t xml:space="preserve"> </t>
  </si>
  <si>
    <t>Kisz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</si>
  <si>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</si>
  <si>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</si>
  <si>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</si>
  <si>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</si>
  <si>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</si>
  <si>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</si>
  <si>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</si>
  <si>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</si>
  <si>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GRASUSTEK 6 MG OLDATOS INJEKCIÓ ELŐRETÖLTÖTT FECSKENDŐBEN</t>
  </si>
  <si>
    <t>ZENTIVA PHARMA Gyógyszermarketing Kereskedelmi és Szolgáltató Korlátolt Felelősségű Társaság</t>
  </si>
  <si>
    <t>Pfizer Kft.</t>
  </si>
  <si>
    <t>RATIOGRASTIM 30 MILLIÓ NE/0,5 ML OLDATOS INJEKCIÓ VAGY INFÚZIÓ</t>
  </si>
  <si>
    <t>TEVA Gyógyszergyár Zártkörűen Működő Részvénytársaság</t>
  </si>
  <si>
    <t>RATIOGRASTIM 48 MILLIÓ NE/0,8 ML OLDATOS INJEKCIÓ VAGY INFÚZIÓ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</si>
</sst>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F_t_-;\-* #,##0.00\ _F_t_-;_-* &quot;-&quot;??\ _F_t_-;_-@_-"/>
    <numFmt numFmtId="165" formatCode="0.0%"/>
    <numFmt numFmtId="166" formatCode="0.0"/>
    <numFmt numFmtId="167" formatCode="_-* #,##0\ _F_t_-;\-* #,##0\ _F_t_-;_-* &quot;-&quot;??\ _F_t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u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0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4" fillId="2" borderId="0" xfId="1" applyNumberFormat="1" applyFont="1" applyFill="1" applyAlignment="1">
      <alignment horizontal="center"/>
    </xf>
    <xf numFmtId="0" fontId="4" fillId="2" borderId="0" xfId="1" applyFont="1" applyFill="1"/>
    <xf numFmtId="0" fontId="4" fillId="2" borderId="0" xfId="1" applyFont="1" applyFill="1" applyAlignment="1">
      <alignment horizontal="right"/>
    </xf>
    <xf numFmtId="0" fontId="4" fillId="3" borderId="0" xfId="1" applyFont="1" applyFill="1" applyBorder="1"/>
    <xf numFmtId="0" fontId="4" fillId="2" borderId="0" xfId="1" applyFont="1" applyFill="1" applyBorder="1" applyAlignment="1">
      <alignment horizontal="center"/>
    </xf>
    <xf numFmtId="0" fontId="4" fillId="4" borderId="0" xfId="1" applyFont="1" applyFill="1" applyBorder="1"/>
    <xf numFmtId="0" fontId="2" fillId="4" borderId="0" xfId="1" applyFont="1" applyFill="1" applyBorder="1"/>
    <xf numFmtId="3" fontId="4" fillId="2" borderId="0" xfId="1" applyNumberFormat="1" applyFont="1" applyFill="1" applyBorder="1" applyAlignment="1">
      <alignment horizontal="left"/>
    </xf>
    <xf numFmtId="9" fontId="5" fillId="2" borderId="0" xfId="2" applyFont="1" applyFill="1" applyAlignment="1">
      <alignment horizontal="left"/>
    </xf>
    <xf numFmtId="1" fontId="4" fillId="3" borderId="0" xfId="1" applyNumberFormat="1" applyFont="1" applyFill="1" applyAlignment="1">
      <alignment horizontal="center"/>
    </xf>
    <xf numFmtId="1" fontId="4" fillId="5" borderId="0" xfId="1" applyNumberFormat="1" applyFont="1" applyFill="1" applyAlignment="1">
      <alignment horizontal="left"/>
    </xf>
    <xf numFmtId="3" fontId="4" fillId="5" borderId="0" xfId="1" applyNumberFormat="1" applyFont="1" applyFill="1" applyAlignment="1">
      <alignment horizontal="center"/>
    </xf>
    <xf numFmtId="9" fontId="4" fillId="3" borderId="0" xfId="2" applyFont="1" applyFill="1" applyAlignment="1">
      <alignment horizontal="center"/>
    </xf>
    <xf numFmtId="0" fontId="4" fillId="3" borderId="0" xfId="1" applyFont="1" applyFill="1"/>
    <xf numFmtId="0" fontId="4" fillId="3" borderId="0" xfId="1" applyFont="1" applyFill="1" applyAlignment="1">
      <alignment horizontal="center"/>
    </xf>
    <xf numFmtId="0" fontId="4" fillId="3" borderId="0" xfId="1" applyFont="1" applyFill="1" applyAlignment="1">
      <alignment horizontal="right"/>
    </xf>
    <xf numFmtId="1" fontId="6" fillId="6" borderId="0" xfId="1" applyNumberFormat="1" applyFont="1" applyFill="1" applyAlignment="1">
      <alignment horizontal="center"/>
    </xf>
    <xf numFmtId="1" fontId="6" fillId="6" borderId="0" xfId="1" applyNumberFormat="1" applyFont="1" applyFill="1" applyAlignment="1">
      <alignment horizontal="left"/>
    </xf>
    <xf numFmtId="3" fontId="6" fillId="6" borderId="0" xfId="1" applyNumberFormat="1" applyFont="1" applyFill="1" applyAlignment="1">
      <alignment horizontal="center"/>
    </xf>
    <xf numFmtId="9" fontId="6" fillId="6" borderId="0" xfId="2" applyFont="1" applyFill="1" applyAlignment="1">
      <alignment horizontal="center"/>
    </xf>
    <xf numFmtId="0" fontId="6" fillId="6" borderId="0" xfId="1" applyFont="1" applyFill="1"/>
    <xf numFmtId="0" fontId="6" fillId="6" borderId="0" xfId="1" applyFont="1" applyFill="1" applyAlignment="1">
      <alignment horizontal="center"/>
    </xf>
    <xf numFmtId="0" fontId="6" fillId="6" borderId="0" xfId="1" applyFont="1" applyFill="1" applyAlignment="1">
      <alignment horizontal="right"/>
    </xf>
    <xf numFmtId="0" fontId="6" fillId="6" borderId="0" xfId="1" applyFont="1" applyFill="1" applyBorder="1"/>
    <xf numFmtId="0" fontId="2" fillId="7" borderId="0" xfId="1" applyFont="1" applyFill="1" applyBorder="1" applyAlignment="1"/>
    <xf numFmtId="0" fontId="2" fillId="7" borderId="0" xfId="1" applyFont="1" applyFill="1"/>
    <xf numFmtId="0" fontId="7" fillId="3" borderId="0" xfId="1" applyFont="1" applyFill="1" applyBorder="1" applyAlignment="1"/>
    <xf numFmtId="0" fontId="7" fillId="3" borderId="0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vertical="center" wrapText="1"/>
    </xf>
    <xf numFmtId="0" fontId="2" fillId="2" borderId="3" xfId="1" applyFont="1" applyFill="1" applyBorder="1" applyAlignment="1">
      <alignment horizontal="right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2" fillId="3" borderId="5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5" fontId="7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6" xfId="1" applyFont="1" applyFill="1" applyBorder="1" applyAlignment="1">
      <alignment horizontal="center"/>
    </xf>
    <xf numFmtId="1" fontId="4" fillId="3" borderId="5" xfId="1" applyNumberFormat="1" applyFont="1" applyFill="1" applyBorder="1" applyAlignment="1">
      <alignment horizontal="center"/>
    </xf>
    <xf numFmtId="1" fontId="4" fillId="3" borderId="0" xfId="1" applyNumberFormat="1" applyFont="1" applyFill="1" applyBorder="1" applyAlignment="1">
      <alignment horizontal="center"/>
    </xf>
    <xf numFmtId="165" fontId="4" fillId="3" borderId="0" xfId="2" applyNumberFormat="1" applyFont="1" applyFill="1" applyBorder="1" applyAlignment="1">
      <alignment horizontal="center"/>
    </xf>
    <xf numFmtId="1" fontId="4" fillId="3" borderId="0" xfId="1" applyNumberFormat="1" applyFont="1" applyFill="1" applyBorder="1" applyAlignment="1">
      <alignment horizontal="left"/>
    </xf>
    <xf numFmtId="166" fontId="4" fillId="3" borderId="0" xfId="1" applyNumberFormat="1" applyFont="1" applyFill="1" applyBorder="1" applyAlignment="1">
      <alignment horizontal="center"/>
    </xf>
    <xf numFmtId="1" fontId="4" fillId="3" borderId="6" xfId="1" applyNumberFormat="1" applyFont="1" applyFill="1" applyBorder="1" applyAlignment="1">
      <alignment horizontal="center"/>
    </xf>
    <xf numFmtId="0" fontId="4" fillId="7" borderId="0" xfId="1" applyFont="1" applyFill="1"/>
    <xf numFmtId="0" fontId="4" fillId="3" borderId="0" xfId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167" fontId="0" fillId="4" borderId="0" xfId="3" applyNumberFormat="1" applyFont="1" applyFill="1" applyAlignment="1"/>
    <xf numFmtId="1" fontId="4" fillId="3" borderId="0" xfId="1" applyNumberFormat="1" applyFont="1" applyFill="1" applyBorder="1" applyAlignment="1">
      <alignment horizontal="right"/>
    </xf>
    <xf numFmtId="1" fontId="0" fillId="0" borderId="0" xfId="0" applyNumberFormat="1" applyAlignment="1">
      <alignment horizontal="center"/>
    </xf>
    <xf numFmtId="1" fontId="4" fillId="0" borderId="0" xfId="1" applyNumberFormat="1" applyFont="1" applyFill="1" applyBorder="1" applyAlignment="1">
      <alignment horizontal="center"/>
    </xf>
    <xf numFmtId="0" fontId="2" fillId="7" borderId="0" xfId="1" applyFont="1" applyFill="1" applyBorder="1" applyAlignment="1">
      <alignment horizontal="left"/>
    </xf>
    <xf numFmtId="0" fontId="7" fillId="7" borderId="0" xfId="1" applyFont="1" applyFill="1" applyBorder="1" applyAlignment="1">
      <alignment horizontal="left"/>
    </xf>
    <xf numFmtId="165" fontId="7" fillId="7" borderId="0" xfId="1" applyNumberFormat="1" applyFont="1" applyFill="1" applyBorder="1" applyAlignment="1">
      <alignment horizontal="left"/>
    </xf>
    <xf numFmtId="3" fontId="4" fillId="3" borderId="0" xfId="1" applyNumberFormat="1" applyFont="1" applyFill="1" applyAlignment="1">
      <alignment horizontal="center"/>
    </xf>
    <xf numFmtId="3" fontId="4" fillId="3" borderId="0" xfId="1" applyNumberFormat="1" applyFont="1" applyFill="1"/>
    <xf numFmtId="0" fontId="7" fillId="3" borderId="0" xfId="1" applyFont="1" applyFill="1" applyBorder="1" applyAlignment="1">
      <alignment horizontal="left"/>
    </xf>
    <xf numFmtId="166" fontId="4" fillId="3" borderId="0" xfId="1" applyNumberFormat="1" applyFont="1" applyFill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/>
    <xf numFmtId="1" fontId="4" fillId="0" borderId="5" xfId="1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1" fontId="4" fillId="0" borderId="0" xfId="1" applyNumberFormat="1" applyFont="1" applyFill="1" applyBorder="1" applyAlignment="1">
      <alignment horizontal="right"/>
    </xf>
    <xf numFmtId="0" fontId="10" fillId="0" borderId="0" xfId="0" applyFont="1" applyFill="1"/>
    <xf numFmtId="3" fontId="4" fillId="0" borderId="0" xfId="2" applyNumberFormat="1" applyFont="1" applyFill="1" applyBorder="1" applyAlignment="1">
      <alignment horizontal="center"/>
    </xf>
    <xf numFmtId="0" fontId="4" fillId="0" borderId="0" xfId="1" applyFont="1" applyFill="1" applyBorder="1"/>
    <xf numFmtId="0" fontId="9" fillId="0" borderId="0" xfId="1" applyFont="1" applyFill="1" applyBorder="1"/>
    <xf numFmtId="1" fontId="10" fillId="4" borderId="0" xfId="0" applyNumberFormat="1" applyFont="1" applyFill="1" applyAlignment="1">
      <alignment horizontal="center"/>
    </xf>
    <xf numFmtId="0" fontId="4" fillId="0" borderId="0" xfId="1" applyFont="1" applyFill="1" applyAlignment="1">
      <alignment horizontal="center"/>
    </xf>
    <xf numFmtId="1" fontId="4" fillId="4" borderId="5" xfId="1" applyNumberFormat="1" applyFont="1" applyFill="1" applyBorder="1" applyAlignment="1">
      <alignment horizontal="center"/>
    </xf>
    <xf numFmtId="1" fontId="4" fillId="4" borderId="0" xfId="1" applyNumberFormat="1" applyFont="1" applyFill="1" applyBorder="1" applyAlignment="1">
      <alignment horizontal="center"/>
    </xf>
    <xf numFmtId="165" fontId="4" fillId="4" borderId="0" xfId="2" applyNumberFormat="1" applyFont="1" applyFill="1" applyBorder="1" applyAlignment="1">
      <alignment horizontal="center"/>
    </xf>
    <xf numFmtId="0" fontId="10" fillId="4" borderId="0" xfId="0" applyFont="1" applyFill="1"/>
    <xf numFmtId="1" fontId="4" fillId="4" borderId="0" xfId="1" applyNumberFormat="1" applyFont="1" applyFill="1" applyBorder="1" applyAlignment="1">
      <alignment horizontal="right"/>
    </xf>
    <xf numFmtId="3" fontId="4" fillId="4" borderId="0" xfId="2" applyNumberFormat="1" applyFont="1" applyFill="1" applyBorder="1" applyAlignment="1">
      <alignment horizontal="center"/>
    </xf>
    <xf numFmtId="1" fontId="4" fillId="4" borderId="0" xfId="1" applyNumberFormat="1" applyFont="1" applyFill="1" applyBorder="1" applyAlignment="1">
      <alignment horizontal="left"/>
    </xf>
    <xf numFmtId="0" fontId="0" fillId="4" borderId="0" xfId="0" applyFill="1"/>
    <xf numFmtId="0" fontId="2" fillId="4" borderId="5" xfId="1" applyFont="1" applyFill="1" applyBorder="1" applyAlignment="1">
      <alignment horizontal="center"/>
    </xf>
    <xf numFmtId="0" fontId="2" fillId="4" borderId="0" xfId="1" applyFont="1" applyFill="1" applyBorder="1" applyAlignment="1">
      <alignment horizontal="center"/>
    </xf>
    <xf numFmtId="165" fontId="7" fillId="4" borderId="0" xfId="2" applyNumberFormat="1" applyFont="1" applyFill="1" applyBorder="1" applyAlignment="1">
      <alignment horizontal="center"/>
    </xf>
    <xf numFmtId="3" fontId="2" fillId="4" borderId="0" xfId="1" applyNumberFormat="1" applyFont="1" applyFill="1" applyBorder="1" applyAlignment="1">
      <alignment horizontal="center"/>
    </xf>
    <xf numFmtId="0" fontId="2" fillId="4" borderId="0" xfId="1" applyFont="1" applyFill="1" applyBorder="1" applyAlignment="1">
      <alignment horizontal="right"/>
    </xf>
    <xf numFmtId="0" fontId="2" fillId="4" borderId="6" xfId="1" applyFont="1" applyFill="1" applyBorder="1" applyAlignment="1">
      <alignment horizontal="center"/>
    </xf>
    <xf numFmtId="166" fontId="4" fillId="4" borderId="0" xfId="1" applyNumberFormat="1" applyFont="1" applyFill="1" applyBorder="1" applyAlignment="1">
      <alignment horizontal="center"/>
    </xf>
    <xf numFmtId="1" fontId="4" fillId="4" borderId="6" xfId="1" applyNumberFormat="1" applyFont="1" applyFill="1" applyBorder="1" applyAlignment="1">
      <alignment horizontal="center"/>
    </xf>
    <xf numFmtId="1" fontId="4" fillId="4" borderId="0" xfId="1" applyNumberFormat="1" applyFont="1" applyFill="1" applyBorder="1" applyAlignment="1"/>
    <xf numFmtId="2" fontId="4" fillId="4" borderId="0" xfId="1" applyNumberFormat="1" applyFont="1" applyFill="1" applyBorder="1" applyAlignment="1">
      <alignment horizontal="center"/>
    </xf>
    <xf numFmtId="1" fontId="0" fillId="4" borderId="0" xfId="0" applyNumberFormat="1" applyFill="1" applyAlignment="1">
      <alignment horizontal="center"/>
    </xf>
    <xf numFmtId="3" fontId="4" fillId="2" borderId="0" xfId="1" applyNumberFormat="1" applyFont="1" applyFill="1" applyBorder="1" applyAlignment="1">
      <alignment horizontal="left"/>
    </xf>
    <xf numFmtId="165" fontId="4" fillId="0" borderId="0" xfId="2" applyNumberFormat="1" applyFont="1" applyFill="1" applyBorder="1" applyAlignment="1">
      <alignment horizontal="center"/>
    </xf>
    <xf numFmtId="0" fontId="0" fillId="0" borderId="0" xfId="0" applyFill="1"/>
    <xf numFmtId="9" fontId="4" fillId="6" borderId="0" xfId="2" applyFont="1" applyFill="1" applyAlignment="1">
      <alignment horizontal="center"/>
    </xf>
    <xf numFmtId="3" fontId="4" fillId="2" borderId="0" xfId="1" applyNumberFormat="1" applyFont="1" applyFill="1" applyBorder="1" applyAlignment="1">
      <alignment horizontal="left"/>
    </xf>
    <xf numFmtId="10" fontId="0" fillId="0" borderId="0" xfId="4" applyNumberFormat="1" applyFont="1"/>
    <xf numFmtId="1" fontId="10" fillId="0" borderId="0" xfId="0" applyNumberFormat="1" applyFont="1" applyFill="1"/>
    <xf numFmtId="0" fontId="0" fillId="0" borderId="0" xfId="0" applyFill="1" applyAlignment="1">
      <alignment horizontal="center"/>
    </xf>
  </cellXfs>
  <cellStyles count="5">
    <cellStyle name="Ezres 2" xfId="3"/>
    <cellStyle name="Normál" xfId="0" builtinId="0"/>
    <cellStyle name="Normál 2" xfId="1"/>
    <cellStyle name="Százalék" xfId="4" builtinId="5"/>
    <cellStyle name="Százalék 2" xfId="2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44"/>
  <sheetViews>
    <sheetView tabSelected="1" zoomScale="70" zoomScaleNormal="70" workbookViewId="0">
      <selection activeCell="M25" sqref="M25"/>
    </sheetView>
  </sheetViews>
  <sheetFormatPr defaultRowHeight="15" x14ac:dyDescent="0.25"/>
  <cols>
    <col min="1" max="1" width="54.5703125" bestFit="1" customWidth="1"/>
    <col min="2" max="2" width="27.28515625" bestFit="1" customWidth="1"/>
    <col min="3" max="3" width="9" customWidth="1"/>
    <col min="4" max="4" width="17" customWidth="1"/>
    <col min="5" max="5" width="9.140625" style="67" customWidth="1"/>
    <col min="6" max="6" width="8.5703125" style="67" bestFit="1" customWidth="1"/>
    <col min="7" max="7" width="15.28515625" customWidth="1"/>
    <col min="8" max="12" width="11.7109375" customWidth="1"/>
    <col min="13" max="13" width="12.85546875" customWidth="1"/>
    <col min="14" max="14" width="91" bestFit="1" customWidth="1"/>
    <col min="15" max="15" width="64.7109375" bestFit="1" customWidth="1"/>
    <col min="16" max="16" width="7.140625" customWidth="1"/>
    <col min="17" max="17" width="8.5703125" bestFit="1" customWidth="1"/>
    <col min="18" max="18" width="13.85546875" bestFit="1" customWidth="1"/>
    <col min="19" max="19" width="16.85546875" bestFit="1" customWidth="1"/>
    <col min="20" max="20" width="7.7109375" bestFit="1" customWidth="1"/>
    <col min="21" max="21" width="5.7109375" bestFit="1" customWidth="1"/>
    <col min="22" max="22" width="7.7109375" bestFit="1" customWidth="1"/>
    <col min="23" max="23" width="8.7109375" bestFit="1" customWidth="1"/>
    <col min="24" max="24" width="5.7109375" bestFit="1" customWidth="1"/>
    <col min="25" max="25" width="33.140625" bestFit="1" customWidth="1"/>
    <col min="26" max="26" width="18.42578125" customWidth="1"/>
  </cols>
  <sheetData>
    <row r="1" spans="1:25" s="7" customFormat="1" ht="12.75" x14ac:dyDescent="0.2">
      <c r="A1" s="2" t="s">
        <v>76</v>
      </c>
      <c r="B1" s="3" t="s">
        <v>77</v>
      </c>
      <c r="C1" s="100" t="s">
        <v>78</v>
      </c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4"/>
      <c r="T1" s="5"/>
      <c r="U1" s="5"/>
      <c r="V1" s="5"/>
      <c r="W1" s="5"/>
      <c r="X1" s="6"/>
      <c r="Y1" s="5"/>
    </row>
    <row r="2" spans="1:25" s="7" customFormat="1" ht="12.75" x14ac:dyDescent="0.2">
      <c r="A2" s="8"/>
      <c r="B2" s="3" t="s">
        <v>79</v>
      </c>
      <c r="C2" s="100" t="s">
        <v>80</v>
      </c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4"/>
      <c r="T2" s="5"/>
      <c r="U2" s="5"/>
      <c r="V2" s="5"/>
      <c r="W2" s="5"/>
      <c r="X2" s="6"/>
      <c r="Y2" s="5"/>
    </row>
    <row r="3" spans="1:25" s="7" customFormat="1" ht="12.75" x14ac:dyDescent="0.2">
      <c r="A3" s="8"/>
      <c r="B3" s="3" t="s">
        <v>81</v>
      </c>
      <c r="C3" s="100" t="s">
        <v>82</v>
      </c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4"/>
      <c r="T3" s="5"/>
      <c r="U3" s="5"/>
      <c r="V3" s="5"/>
      <c r="W3" s="5"/>
      <c r="X3" s="6"/>
      <c r="Y3" s="5"/>
    </row>
    <row r="4" spans="1:25" s="7" customFormat="1" ht="12.75" x14ac:dyDescent="0.2">
      <c r="A4" s="8"/>
      <c r="B4" s="3" t="s">
        <v>83</v>
      </c>
      <c r="C4" s="100" t="s">
        <v>84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4"/>
      <c r="T4" s="5"/>
      <c r="U4" s="5"/>
      <c r="V4" s="5"/>
      <c r="W4" s="5"/>
      <c r="X4" s="6"/>
      <c r="Y4" s="5"/>
    </row>
    <row r="5" spans="1:25" s="7" customFormat="1" ht="12.75" x14ac:dyDescent="0.2">
      <c r="A5" s="2" t="s">
        <v>85</v>
      </c>
      <c r="B5" s="9" t="s">
        <v>86</v>
      </c>
      <c r="C5" s="10"/>
      <c r="D5" s="11"/>
      <c r="E5" s="96"/>
      <c r="F5" s="96"/>
      <c r="G5" s="11"/>
      <c r="H5" s="11"/>
      <c r="I5" s="12"/>
      <c r="J5" s="11"/>
      <c r="K5" s="11"/>
      <c r="L5" s="11"/>
      <c r="M5" s="11"/>
      <c r="N5" s="11"/>
      <c r="O5" s="11"/>
      <c r="P5" s="11"/>
      <c r="Q5" s="11"/>
      <c r="R5" s="11"/>
      <c r="S5" s="4"/>
      <c r="T5" s="5"/>
      <c r="U5" s="5"/>
      <c r="V5" s="5"/>
      <c r="W5" s="5"/>
      <c r="X5" s="6"/>
      <c r="Y5" s="5"/>
    </row>
    <row r="6" spans="1:25" s="7" customFormat="1" ht="12.75" x14ac:dyDescent="0.2">
      <c r="A6" s="13"/>
      <c r="B6" s="14" t="s">
        <v>87</v>
      </c>
      <c r="C6" s="15"/>
      <c r="D6" s="16"/>
      <c r="E6" s="16"/>
      <c r="F6" s="16"/>
      <c r="G6" s="16"/>
      <c r="H6" s="16"/>
      <c r="I6" s="16"/>
      <c r="J6" s="16"/>
      <c r="K6" s="16"/>
      <c r="L6" s="17"/>
      <c r="M6" s="16"/>
      <c r="N6" s="16"/>
      <c r="O6" s="16"/>
      <c r="P6" s="18"/>
      <c r="Q6" s="17"/>
      <c r="R6" s="17"/>
      <c r="S6" s="13"/>
      <c r="T6" s="17"/>
      <c r="U6" s="17"/>
      <c r="V6" s="17"/>
      <c r="W6" s="17"/>
      <c r="X6" s="19"/>
      <c r="Y6" s="17"/>
    </row>
    <row r="7" spans="1:25" s="27" customFormat="1" ht="12.75" x14ac:dyDescent="0.2">
      <c r="A7" s="20"/>
      <c r="B7" s="21"/>
      <c r="C7" s="22"/>
      <c r="D7" s="23"/>
      <c r="E7" s="99"/>
      <c r="F7" s="99"/>
      <c r="G7" s="23"/>
      <c r="H7" s="23"/>
      <c r="I7" s="23"/>
      <c r="J7" s="23"/>
      <c r="K7" s="23"/>
      <c r="L7" s="24"/>
      <c r="M7" s="23"/>
      <c r="N7" s="23"/>
      <c r="O7" s="23"/>
      <c r="P7" s="25"/>
      <c r="Q7" s="24"/>
      <c r="R7" s="24"/>
      <c r="S7" s="20"/>
      <c r="T7" s="24"/>
      <c r="U7" s="24"/>
      <c r="V7" s="24"/>
      <c r="W7" s="24"/>
      <c r="X7" s="26"/>
      <c r="Y7" s="24"/>
    </row>
    <row r="8" spans="1:25" s="7" customFormat="1" ht="13.5" thickBot="1" x14ac:dyDescent="0.25">
      <c r="A8" s="28" t="s">
        <v>88</v>
      </c>
      <c r="B8" s="29"/>
      <c r="C8" s="29"/>
      <c r="D8" s="30"/>
      <c r="E8" s="39"/>
      <c r="F8" s="39"/>
      <c r="G8" s="31"/>
      <c r="H8" s="31"/>
      <c r="I8" s="30"/>
      <c r="J8" s="30"/>
      <c r="K8" s="30"/>
      <c r="L8" s="30"/>
      <c r="M8" s="30"/>
      <c r="N8" s="30"/>
      <c r="O8" s="30"/>
      <c r="P8" s="30"/>
      <c r="Q8" s="30"/>
      <c r="R8" s="30"/>
      <c r="S8" s="13"/>
      <c r="T8" s="17"/>
      <c r="U8" s="17"/>
      <c r="V8" s="17"/>
      <c r="W8" s="17"/>
      <c r="X8" s="19"/>
      <c r="Y8" s="17"/>
    </row>
    <row r="9" spans="1:25" s="7" customFormat="1" ht="51.75" customHeight="1" x14ac:dyDescent="0.2">
      <c r="A9" s="32" t="s">
        <v>79</v>
      </c>
      <c r="B9" s="33" t="s">
        <v>123</v>
      </c>
      <c r="C9" s="33" t="s">
        <v>81</v>
      </c>
      <c r="D9" s="33" t="s">
        <v>83</v>
      </c>
      <c r="E9" s="33" t="s">
        <v>49</v>
      </c>
      <c r="F9" s="33" t="s">
        <v>50</v>
      </c>
      <c r="G9" s="34" t="s">
        <v>90</v>
      </c>
      <c r="H9" s="33" t="s">
        <v>91</v>
      </c>
      <c r="I9" s="33" t="s">
        <v>92</v>
      </c>
      <c r="J9" s="33" t="s">
        <v>93</v>
      </c>
      <c r="K9" s="33" t="s">
        <v>94</v>
      </c>
      <c r="L9" s="33" t="s">
        <v>95</v>
      </c>
      <c r="M9" s="33" t="s">
        <v>96</v>
      </c>
      <c r="N9" s="33" t="s">
        <v>97</v>
      </c>
      <c r="O9" s="33" t="s">
        <v>98</v>
      </c>
      <c r="P9" s="33" t="s">
        <v>77</v>
      </c>
      <c r="Q9" s="35" t="s">
        <v>99</v>
      </c>
      <c r="R9" s="35" t="s">
        <v>48</v>
      </c>
      <c r="S9" s="35" t="s">
        <v>100</v>
      </c>
      <c r="T9" s="36" t="s">
        <v>101</v>
      </c>
      <c r="U9" s="35" t="s">
        <v>102</v>
      </c>
      <c r="V9" s="36" t="s">
        <v>103</v>
      </c>
      <c r="W9" s="36"/>
      <c r="X9" s="35" t="s">
        <v>104</v>
      </c>
      <c r="Y9" s="37" t="s">
        <v>51</v>
      </c>
    </row>
    <row r="10" spans="1:25" s="9" customFormat="1" ht="12.75" x14ac:dyDescent="0.2">
      <c r="A10" s="85"/>
      <c r="B10" s="86"/>
      <c r="C10" s="86"/>
      <c r="D10" s="87"/>
      <c r="E10" s="88"/>
      <c r="F10" s="88"/>
      <c r="G10" s="88"/>
      <c r="H10" s="86"/>
      <c r="I10" s="86"/>
      <c r="J10" s="86"/>
      <c r="K10" s="86"/>
      <c r="L10" s="86"/>
      <c r="M10" s="86"/>
      <c r="N10" s="10"/>
      <c r="O10" s="10"/>
      <c r="P10" s="86"/>
      <c r="Q10" s="10"/>
      <c r="R10" s="10"/>
      <c r="S10" s="10"/>
      <c r="T10" s="89"/>
      <c r="U10" s="10"/>
      <c r="V10" s="89"/>
      <c r="W10" s="89"/>
      <c r="X10" s="10"/>
      <c r="Y10" s="90"/>
    </row>
    <row r="11" spans="1:25" s="9" customFormat="1" x14ac:dyDescent="0.25">
      <c r="A11" s="77">
        <f>T11*P11</f>
        <v>11.200000000000001</v>
      </c>
      <c r="B11" s="78" t="s">
        <v>105</v>
      </c>
      <c r="C11" s="78">
        <f>F11/A11</f>
        <v>2936.9642857142853</v>
      </c>
      <c r="D11" s="79">
        <f>C11/C$11</f>
        <v>1</v>
      </c>
      <c r="E11" s="80">
        <f>VLOOKUP(M11,Munka3!$A$2:$N$16,8,0)</f>
        <v>29059</v>
      </c>
      <c r="F11" s="80">
        <f>VLOOKUP(M11,Munka3!$A$2:$N$16,11,0)</f>
        <v>32894</v>
      </c>
      <c r="G11" s="78"/>
      <c r="H11" s="78">
        <f>IF(A11*30&gt;300,A11*30,300)</f>
        <v>336.00000000000006</v>
      </c>
      <c r="I11" s="78">
        <f>F11-H11</f>
        <v>32558</v>
      </c>
      <c r="J11" s="81">
        <f>IF((F11-(1.1*$I$11/$A$11*A11+3500))&lt;0,0,F11-(1.1*$I$11/$A$11*A11+3500))</f>
        <v>0</v>
      </c>
      <c r="K11" s="78" t="str">
        <f>IF(D11&lt;1.5,"",1.5*$C$11*A11)</f>
        <v/>
      </c>
      <c r="L11" s="78"/>
      <c r="M11" s="78">
        <v>210779116</v>
      </c>
      <c r="N11" s="83" t="s">
        <v>7</v>
      </c>
      <c r="O11" s="78" t="s">
        <v>6</v>
      </c>
      <c r="P11" s="91">
        <v>1.6</v>
      </c>
      <c r="Q11" s="78" t="s">
        <v>2</v>
      </c>
      <c r="R11" s="78" t="s">
        <v>3</v>
      </c>
      <c r="S11" s="78" t="s">
        <v>8</v>
      </c>
      <c r="T11" s="78">
        <v>7</v>
      </c>
      <c r="U11" s="78" t="s">
        <v>106</v>
      </c>
      <c r="V11" s="78">
        <v>480</v>
      </c>
      <c r="W11" s="78"/>
      <c r="X11" s="78" t="s">
        <v>107</v>
      </c>
      <c r="Y11" s="92" t="s">
        <v>4</v>
      </c>
    </row>
    <row r="12" spans="1:25" s="9" customFormat="1" x14ac:dyDescent="0.25">
      <c r="A12" s="77">
        <f>T12*P12</f>
        <v>7</v>
      </c>
      <c r="B12" s="78" t="s">
        <v>105</v>
      </c>
      <c r="C12" s="78">
        <f>F12/A12</f>
        <v>2953</v>
      </c>
      <c r="D12" s="79">
        <f>C12/C$11</f>
        <v>1.0054599623031557</v>
      </c>
      <c r="E12" s="80">
        <f>VLOOKUP(M12,Munka3!$A$2:$N$16,8,0)</f>
        <v>17909</v>
      </c>
      <c r="F12" s="80">
        <f>VLOOKUP(M12,Munka3!$A$2:$N$16,11,0)</f>
        <v>20671</v>
      </c>
      <c r="G12" s="78"/>
      <c r="H12" s="78">
        <f>IF(A12*30&gt;300,A12*30,300)</f>
        <v>300</v>
      </c>
      <c r="I12" s="78">
        <f>F12-H12</f>
        <v>20371</v>
      </c>
      <c r="J12" s="81">
        <f>IF((F12-(1.1*$I$11/$A$11*A12+3500))&lt;0,0,F12-(1.1*$I$11/$A$11*A12+3500))</f>
        <v>0</v>
      </c>
      <c r="K12" s="78" t="str">
        <f>IF(D12&lt;1.5,"",1.5*$C$11*A12)</f>
        <v/>
      </c>
      <c r="L12" s="78"/>
      <c r="M12" s="78">
        <v>210779108</v>
      </c>
      <c r="N12" s="83" t="s">
        <v>0</v>
      </c>
      <c r="O12" s="78" t="s">
        <v>6</v>
      </c>
      <c r="P12" s="91">
        <v>1</v>
      </c>
      <c r="Q12" s="78" t="s">
        <v>2</v>
      </c>
      <c r="R12" s="78" t="s">
        <v>3</v>
      </c>
      <c r="S12" s="78" t="s">
        <v>5</v>
      </c>
      <c r="T12" s="78">
        <v>7</v>
      </c>
      <c r="U12" s="78" t="s">
        <v>106</v>
      </c>
      <c r="V12" s="78">
        <v>300</v>
      </c>
      <c r="W12" s="78"/>
      <c r="X12" s="78" t="s">
        <v>107</v>
      </c>
      <c r="Y12" s="92" t="s">
        <v>4</v>
      </c>
    </row>
    <row r="13" spans="1:25" s="9" customFormat="1" x14ac:dyDescent="0.25">
      <c r="A13" s="77">
        <f>T13*P13</f>
        <v>8</v>
      </c>
      <c r="B13" s="78" t="s">
        <v>105</v>
      </c>
      <c r="C13" s="78">
        <f>F13/A13</f>
        <v>3063.875</v>
      </c>
      <c r="D13" s="79">
        <f>C13/C$11</f>
        <v>1.0432115279382259</v>
      </c>
      <c r="E13" s="80">
        <f>VLOOKUP(M13,Munka3!$A$2:$N$16,8,0)</f>
        <v>21412</v>
      </c>
      <c r="F13" s="80">
        <f>VLOOKUP(M13,Munka3!$A$2:$N$16,11,0)</f>
        <v>24511</v>
      </c>
      <c r="G13" s="78"/>
      <c r="H13" s="78">
        <f>IF(A13*30&gt;300,A13*30,300)</f>
        <v>300</v>
      </c>
      <c r="I13" s="78">
        <f>F13-H13</f>
        <v>24211</v>
      </c>
      <c r="J13" s="81">
        <f>IF((F13-(1.1*$I$11/$A$11*A13+3500))&lt;0,0,F13-(1.1*$I$11/$A$11*A13+3500))</f>
        <v>0</v>
      </c>
      <c r="K13" s="78" t="str">
        <f>IF(D13&lt;1.5,"",1.5*$C$11*A13)</f>
        <v/>
      </c>
      <c r="L13" s="78"/>
      <c r="M13" s="78">
        <v>210400474</v>
      </c>
      <c r="N13" s="83" t="s">
        <v>108</v>
      </c>
      <c r="O13" s="78" t="s">
        <v>37</v>
      </c>
      <c r="P13" s="91">
        <v>1.6</v>
      </c>
      <c r="Q13" s="78" t="s">
        <v>2</v>
      </c>
      <c r="R13" s="78" t="s">
        <v>3</v>
      </c>
      <c r="S13" s="78" t="s">
        <v>36</v>
      </c>
      <c r="T13" s="78">
        <v>5</v>
      </c>
      <c r="U13" s="78" t="s">
        <v>106</v>
      </c>
      <c r="V13" s="78">
        <v>480</v>
      </c>
      <c r="W13" s="78"/>
      <c r="X13" s="78" t="s">
        <v>107</v>
      </c>
      <c r="Y13" s="92" t="s">
        <v>109</v>
      </c>
    </row>
    <row r="14" spans="1:25" s="9" customFormat="1" x14ac:dyDescent="0.25">
      <c r="A14" s="77">
        <f>T14*P14</f>
        <v>8</v>
      </c>
      <c r="B14" s="78" t="s">
        <v>105</v>
      </c>
      <c r="C14" s="78">
        <f>F14/A14</f>
        <v>3063.875</v>
      </c>
      <c r="D14" s="79">
        <f>C14/C$11</f>
        <v>1.0432115279382259</v>
      </c>
      <c r="E14" s="80">
        <f>VLOOKUP(M14,Munka3!$A$2:$N$16,8,0)</f>
        <v>21412</v>
      </c>
      <c r="F14" s="80">
        <f>VLOOKUP(M14,Munka3!$A$2:$N$16,11,0)</f>
        <v>24511</v>
      </c>
      <c r="G14" s="78"/>
      <c r="H14" s="78">
        <f>IF(A14*30&gt;300,A14*30,300)</f>
        <v>300</v>
      </c>
      <c r="I14" s="78">
        <f>F14-H14</f>
        <v>24211</v>
      </c>
      <c r="J14" s="81">
        <f>IF((F14-(1.1*$I$11/$A$11*A14+3500))&lt;0,0,F14-(1.1*$I$11/$A$11*A14+3500))</f>
        <v>0</v>
      </c>
      <c r="K14" s="78" t="str">
        <f>IF(D14&lt;1.5,"",1.5*$C$11*A14)</f>
        <v/>
      </c>
      <c r="L14" s="78"/>
      <c r="M14" s="78">
        <v>210349767</v>
      </c>
      <c r="N14" s="83" t="s">
        <v>108</v>
      </c>
      <c r="O14" s="78" t="s">
        <v>35</v>
      </c>
      <c r="P14" s="91">
        <v>1.6</v>
      </c>
      <c r="Q14" s="78" t="s">
        <v>2</v>
      </c>
      <c r="R14" s="78" t="s">
        <v>3</v>
      </c>
      <c r="S14" s="78" t="s">
        <v>34</v>
      </c>
      <c r="T14" s="78">
        <v>5</v>
      </c>
      <c r="U14" s="78" t="s">
        <v>106</v>
      </c>
      <c r="V14" s="78">
        <v>480</v>
      </c>
      <c r="W14" s="78"/>
      <c r="X14" s="78" t="s">
        <v>107</v>
      </c>
      <c r="Y14" s="92" t="s">
        <v>109</v>
      </c>
    </row>
    <row r="15" spans="1:25" s="9" customFormat="1" x14ac:dyDescent="0.25">
      <c r="A15" s="77">
        <f>T15*P15</f>
        <v>8</v>
      </c>
      <c r="B15" s="78" t="s">
        <v>105</v>
      </c>
      <c r="C15" s="78">
        <f>F15/A15</f>
        <v>3004.375</v>
      </c>
      <c r="D15" s="79">
        <f>C15/C$11</f>
        <v>1.0229525141363167</v>
      </c>
      <c r="E15" s="80">
        <f>VLOOKUP(M15,Munka3!$A$2:$N$16,8,0)</f>
        <v>20977</v>
      </c>
      <c r="F15" s="80">
        <f>VLOOKUP(M15,Munka3!$A$2:$N$16,11,0)</f>
        <v>24035</v>
      </c>
      <c r="G15" s="78"/>
      <c r="H15" s="78">
        <f>IF(A15*30&gt;300,A15*30,300)</f>
        <v>300</v>
      </c>
      <c r="I15" s="78">
        <f>F15-H15</f>
        <v>23735</v>
      </c>
      <c r="J15" s="81">
        <f>IF((F15-(1.1*$I$11/$A$11*A15+3500))&lt;0,0,F15-(1.1*$I$11/$A$11*A15+3500))</f>
        <v>0</v>
      </c>
      <c r="K15" s="78" t="str">
        <f>IF(D15&lt;1.5,"",1.5*$C$11*A15)</f>
        <v/>
      </c>
      <c r="L15" s="78"/>
      <c r="M15" s="78">
        <v>210376031</v>
      </c>
      <c r="N15" s="83" t="s">
        <v>42</v>
      </c>
      <c r="O15" s="78" t="s">
        <v>21</v>
      </c>
      <c r="P15" s="91">
        <v>1.6</v>
      </c>
      <c r="Q15" s="78" t="s">
        <v>2</v>
      </c>
      <c r="R15" s="78" t="s">
        <v>3</v>
      </c>
      <c r="S15" s="78" t="s">
        <v>41</v>
      </c>
      <c r="T15" s="78">
        <v>5</v>
      </c>
      <c r="U15" s="78" t="s">
        <v>106</v>
      </c>
      <c r="V15" s="78">
        <v>480</v>
      </c>
      <c r="W15" s="78"/>
      <c r="X15" s="78" t="s">
        <v>107</v>
      </c>
      <c r="Y15" s="92" t="s">
        <v>110</v>
      </c>
    </row>
    <row r="16" spans="1:25" s="9" customFormat="1" x14ac:dyDescent="0.25">
      <c r="A16" s="77">
        <f>T16*P16</f>
        <v>5</v>
      </c>
      <c r="B16" s="78" t="s">
        <v>105</v>
      </c>
      <c r="C16" s="78">
        <f>F16/A16</f>
        <v>3004.4</v>
      </c>
      <c r="D16" s="79">
        <f>C16/C$11</f>
        <v>1.0229610263269899</v>
      </c>
      <c r="E16" s="80">
        <f>VLOOKUP(M16,Munka3!$A$2:$N$16,8,0)</f>
        <v>12756</v>
      </c>
      <c r="F16" s="80">
        <f>VLOOKUP(M16,Munka3!$A$2:$N$16,11,0)</f>
        <v>15022</v>
      </c>
      <c r="G16" s="78"/>
      <c r="H16" s="78">
        <f>IF(A16*30&gt;300,A16*30,300)</f>
        <v>300</v>
      </c>
      <c r="I16" s="78">
        <f>F16-H16</f>
        <v>14722</v>
      </c>
      <c r="J16" s="81">
        <f>IF((F16-(1.1*$I$11/$A$11*A16+3500))&lt;0,0,F16-(1.1*$I$11/$A$11*A16+3500))</f>
        <v>0</v>
      </c>
      <c r="K16" s="78" t="str">
        <f>IF(D16&lt;1.5,"",1.5*$C$11*A16)</f>
        <v/>
      </c>
      <c r="L16" s="78"/>
      <c r="M16" s="78">
        <v>210375996</v>
      </c>
      <c r="N16" s="83" t="s">
        <v>39</v>
      </c>
      <c r="O16" s="78" t="s">
        <v>21</v>
      </c>
      <c r="P16" s="91">
        <v>1</v>
      </c>
      <c r="Q16" s="78" t="s">
        <v>2</v>
      </c>
      <c r="R16" s="78" t="s">
        <v>3</v>
      </c>
      <c r="S16" s="78" t="s">
        <v>38</v>
      </c>
      <c r="T16" s="78">
        <v>5</v>
      </c>
      <c r="U16" s="78" t="s">
        <v>106</v>
      </c>
      <c r="V16" s="78">
        <v>300</v>
      </c>
      <c r="W16" s="78"/>
      <c r="X16" s="78" t="s">
        <v>107</v>
      </c>
      <c r="Y16" s="92" t="s">
        <v>110</v>
      </c>
    </row>
    <row r="17" spans="1:116" s="7" customFormat="1" x14ac:dyDescent="0.25">
      <c r="A17" s="77">
        <f>T17*P17</f>
        <v>8</v>
      </c>
      <c r="B17" s="78" t="s">
        <v>105</v>
      </c>
      <c r="C17" s="78">
        <f>F17/A17</f>
        <v>3144</v>
      </c>
      <c r="D17" s="79">
        <f>C17/C$11</f>
        <v>1.0704930990454187</v>
      </c>
      <c r="E17" s="80">
        <f>VLOOKUP(M17,Munka3!$A$2:$N$16,8,0)</f>
        <v>21996</v>
      </c>
      <c r="F17" s="80">
        <f>VLOOKUP(M17,Munka3!$A$2:$N$16,11,0)</f>
        <v>25152</v>
      </c>
      <c r="G17" s="78"/>
      <c r="H17" s="78">
        <f>IF(A17*30&gt;300,A17*30,300)</f>
        <v>300</v>
      </c>
      <c r="I17" s="78">
        <f>F17-H17</f>
        <v>24852</v>
      </c>
      <c r="J17" s="81">
        <f>IF((F17-(1.1*$I$11/$A$11*A17+3500))&lt;0,0,F17-(1.1*$I$11/$A$11*A17+3500))</f>
        <v>0</v>
      </c>
      <c r="K17" s="78" t="str">
        <f>IF(D17&lt;1.5,"",1.5*$C$11*A17)</f>
        <v/>
      </c>
      <c r="L17" s="78"/>
      <c r="M17" s="78">
        <v>210510863</v>
      </c>
      <c r="N17" s="83" t="s">
        <v>23</v>
      </c>
      <c r="O17" s="78" t="s">
        <v>21</v>
      </c>
      <c r="P17" s="91">
        <v>1.6</v>
      </c>
      <c r="Q17" s="78" t="s">
        <v>2</v>
      </c>
      <c r="R17" s="78" t="s">
        <v>3</v>
      </c>
      <c r="S17" s="78" t="s">
        <v>22</v>
      </c>
      <c r="T17" s="78">
        <v>5</v>
      </c>
      <c r="U17" s="78" t="s">
        <v>106</v>
      </c>
      <c r="V17" s="78">
        <v>480</v>
      </c>
      <c r="W17" s="78"/>
      <c r="X17" s="78" t="s">
        <v>107</v>
      </c>
      <c r="Y17" s="92" t="s">
        <v>17</v>
      </c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</row>
    <row r="18" spans="1:116" s="9" customFormat="1" x14ac:dyDescent="0.25">
      <c r="A18" s="77">
        <f>T18*P18</f>
        <v>5</v>
      </c>
      <c r="B18" s="78" t="s">
        <v>105</v>
      </c>
      <c r="C18" s="78">
        <f>F18/A18</f>
        <v>3181.8</v>
      </c>
      <c r="D18" s="79">
        <f>C18/C$11</f>
        <v>1.0833635313431023</v>
      </c>
      <c r="E18" s="80">
        <f>VLOOKUP(M18,Munka3!$A$2:$N$16,8,0)</f>
        <v>13564</v>
      </c>
      <c r="F18" s="80">
        <f>VLOOKUP(M18,Munka3!$A$2:$N$16,11,0)</f>
        <v>15909</v>
      </c>
      <c r="G18" s="95"/>
      <c r="H18" s="78">
        <f t="shared" ref="H18:H19" si="0">IF(A18*30&gt;300,A18*30,300)</f>
        <v>300</v>
      </c>
      <c r="I18" s="78">
        <f>F18-H18</f>
        <v>15609</v>
      </c>
      <c r="J18" s="81">
        <f>IF((F18-(1.1*$I$11/$A$11*A18+3500))&lt;0,0,F18-(1.1*$I$11/$A$11*A18+3500))</f>
        <v>0</v>
      </c>
      <c r="K18" s="78" t="str">
        <f>IF(D18&lt;1.5,"",1.5*$C$11*A18)</f>
        <v/>
      </c>
      <c r="L18" s="78"/>
      <c r="M18" s="78">
        <v>210510855</v>
      </c>
      <c r="N18" s="83" t="s">
        <v>20</v>
      </c>
      <c r="O18" s="78" t="s">
        <v>21</v>
      </c>
      <c r="P18" s="91">
        <v>1</v>
      </c>
      <c r="Q18" s="78" t="s">
        <v>2</v>
      </c>
      <c r="R18" s="78" t="s">
        <v>3</v>
      </c>
      <c r="S18" s="78" t="s">
        <v>19</v>
      </c>
      <c r="T18" s="78">
        <v>5</v>
      </c>
      <c r="U18" s="78" t="s">
        <v>106</v>
      </c>
      <c r="V18" s="78">
        <v>300</v>
      </c>
      <c r="W18" s="78"/>
      <c r="X18" s="78" t="s">
        <v>107</v>
      </c>
      <c r="Y18" s="92" t="s">
        <v>17</v>
      </c>
    </row>
    <row r="19" spans="1:116" s="9" customFormat="1" x14ac:dyDescent="0.25">
      <c r="A19" s="77">
        <f>T19*P19</f>
        <v>5</v>
      </c>
      <c r="B19" s="78" t="s">
        <v>105</v>
      </c>
      <c r="C19" s="78">
        <f>F19/A19</f>
        <v>3190.6</v>
      </c>
      <c r="D19" s="79">
        <f>C19/C$11</f>
        <v>1.0863598224600233</v>
      </c>
      <c r="E19" s="80">
        <f>VLOOKUP(M19,Munka3!$A$2:$N$16,8,0)</f>
        <v>13604</v>
      </c>
      <c r="F19" s="80">
        <f>VLOOKUP(M19,Munka3!$A$2:$N$16,11,0)</f>
        <v>15953</v>
      </c>
      <c r="G19" s="95"/>
      <c r="H19" s="78">
        <f t="shared" si="0"/>
        <v>300</v>
      </c>
      <c r="I19" s="78">
        <f>F19-H19</f>
        <v>15653</v>
      </c>
      <c r="J19" s="81">
        <f>IF((F19-(1.1*$I$11/$A$11*A19+3500))&lt;0,0,F19-(1.1*$I$11/$A$11*A19+3500))</f>
        <v>0</v>
      </c>
      <c r="K19" s="78" t="str">
        <f>IF(D19&lt;1.5,"",1.5*$C$11*A19)</f>
        <v/>
      </c>
      <c r="L19" s="78"/>
      <c r="M19" s="78">
        <v>210400458</v>
      </c>
      <c r="N19" s="83" t="s">
        <v>111</v>
      </c>
      <c r="O19" s="78" t="s">
        <v>33</v>
      </c>
      <c r="P19" s="91">
        <v>1</v>
      </c>
      <c r="Q19" s="78" t="s">
        <v>2</v>
      </c>
      <c r="R19" s="78" t="s">
        <v>3</v>
      </c>
      <c r="S19" s="78" t="s">
        <v>32</v>
      </c>
      <c r="T19" s="78">
        <v>5</v>
      </c>
      <c r="U19" s="78" t="s">
        <v>106</v>
      </c>
      <c r="V19" s="78">
        <v>300</v>
      </c>
      <c r="W19" s="78"/>
      <c r="X19" s="78" t="s">
        <v>107</v>
      </c>
      <c r="Y19" s="92" t="s">
        <v>109</v>
      </c>
    </row>
    <row r="20" spans="1:116" s="7" customFormat="1" x14ac:dyDescent="0.25">
      <c r="A20" s="45">
        <f>T20*P20</f>
        <v>8</v>
      </c>
      <c r="B20" s="46" t="s">
        <v>105</v>
      </c>
      <c r="C20" s="46">
        <f>F20/A20</f>
        <v>3679.75</v>
      </c>
      <c r="D20" s="47">
        <f>C20/C$11</f>
        <v>1.2529093451693321</v>
      </c>
      <c r="E20" s="71">
        <v>25906</v>
      </c>
      <c r="F20" s="67">
        <v>29438</v>
      </c>
      <c r="G20" s="56">
        <f>F20-$I$11/$A$11*A20*1.1</f>
        <v>3856.7142857142862</v>
      </c>
      <c r="H20" s="46">
        <f>IF(G20&lt;1500,1500,IF(G20&gt;3500,3500,G20))</f>
        <v>3500</v>
      </c>
      <c r="I20" s="46">
        <f>F20-H20</f>
        <v>25938</v>
      </c>
      <c r="J20" s="55">
        <f>IF((F20-(1.1*$I$11/$A$11*A20+3500))&lt;0,0,F20-(1.1*$I$11/$A$11*A20+3500))</f>
        <v>356.71428571428623</v>
      </c>
      <c r="K20" s="46" t="str">
        <f>IF(D20&lt;1.5,"",1.5*$C$11*A20)</f>
        <v/>
      </c>
      <c r="L20" s="46"/>
      <c r="M20" s="46">
        <v>210722541</v>
      </c>
      <c r="N20" s="48" t="s">
        <v>7</v>
      </c>
      <c r="O20" s="46" t="s">
        <v>1</v>
      </c>
      <c r="P20" s="49">
        <v>1.6</v>
      </c>
      <c r="Q20" s="46" t="s">
        <v>2</v>
      </c>
      <c r="R20" s="46" t="s">
        <v>3</v>
      </c>
      <c r="S20" s="46" t="s">
        <v>22</v>
      </c>
      <c r="T20" s="46">
        <v>5</v>
      </c>
      <c r="U20" s="46" t="s">
        <v>106</v>
      </c>
      <c r="V20" s="46">
        <v>480</v>
      </c>
      <c r="W20" s="46"/>
      <c r="X20" s="46" t="s">
        <v>107</v>
      </c>
      <c r="Y20" s="50" t="s">
        <v>4</v>
      </c>
    </row>
    <row r="21" spans="1:116" s="7" customFormat="1" x14ac:dyDescent="0.25">
      <c r="A21" s="45">
        <f>T21*P21</f>
        <v>5</v>
      </c>
      <c r="B21" s="46" t="s">
        <v>105</v>
      </c>
      <c r="C21" s="46">
        <f>F21/A21</f>
        <v>3684.6</v>
      </c>
      <c r="D21" s="47">
        <f>C21/C$11</f>
        <v>1.2545607101599077</v>
      </c>
      <c r="E21" s="71">
        <v>15858</v>
      </c>
      <c r="F21" s="67">
        <v>18423</v>
      </c>
      <c r="G21" s="56">
        <f>F21-$I$11/$A$11*A21*1.1</f>
        <v>2434.6964285714275</v>
      </c>
      <c r="H21" s="46">
        <f>IF(G21&lt;1500,1500,IF(G21&gt;3500,3500,G21))</f>
        <v>2434.6964285714275</v>
      </c>
      <c r="I21" s="46">
        <f>F21-H21</f>
        <v>15988.303571428572</v>
      </c>
      <c r="J21" s="55">
        <f>IF((F21-(1.1*$I$11/$A$11*A21+3500))&lt;0,0,F21-(1.1*$I$11/$A$11*A21+3500))</f>
        <v>0</v>
      </c>
      <c r="K21" s="46" t="str">
        <f>IF(D21&lt;1.5,"",1.5*$C$11*A21)</f>
        <v/>
      </c>
      <c r="L21" s="46"/>
      <c r="M21" s="46">
        <v>210722486</v>
      </c>
      <c r="N21" s="48" t="s">
        <v>0</v>
      </c>
      <c r="O21" s="46" t="s">
        <v>1</v>
      </c>
      <c r="P21" s="49">
        <v>1</v>
      </c>
      <c r="Q21" s="46" t="s">
        <v>2</v>
      </c>
      <c r="R21" s="46" t="s">
        <v>3</v>
      </c>
      <c r="S21" s="46" t="s">
        <v>19</v>
      </c>
      <c r="T21" s="46">
        <v>5</v>
      </c>
      <c r="U21" s="46" t="s">
        <v>106</v>
      </c>
      <c r="V21" s="46">
        <v>300</v>
      </c>
      <c r="W21" s="46"/>
      <c r="X21" s="46" t="s">
        <v>107</v>
      </c>
      <c r="Y21" s="50" t="s">
        <v>4</v>
      </c>
    </row>
    <row r="22" spans="1:116" s="7" customFormat="1" ht="12.75" x14ac:dyDescent="0.2">
      <c r="A22" s="17"/>
      <c r="B22" s="17"/>
      <c r="C22" s="17"/>
      <c r="D22" s="17"/>
      <c r="E22" s="18"/>
      <c r="F22" s="18"/>
      <c r="G22" s="76"/>
      <c r="H22" s="5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9"/>
      <c r="Y22" s="17"/>
    </row>
    <row r="23" spans="1:116" s="7" customFormat="1" ht="12.75" x14ac:dyDescent="0.2">
      <c r="A23" s="17"/>
      <c r="B23" s="17"/>
      <c r="C23" s="17"/>
      <c r="D23" s="17"/>
      <c r="E23" s="18"/>
      <c r="F23" s="18"/>
      <c r="G23" s="18"/>
      <c r="H23" s="18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9"/>
      <c r="Y23" s="17"/>
    </row>
    <row r="24" spans="1:116" s="7" customFormat="1" ht="13.5" thickBot="1" x14ac:dyDescent="0.25">
      <c r="A24" s="28" t="s">
        <v>112</v>
      </c>
      <c r="B24" s="51"/>
      <c r="C24" s="51"/>
      <c r="D24" s="17"/>
      <c r="E24" s="18"/>
      <c r="F24" s="18"/>
      <c r="G24" s="31"/>
      <c r="H24" s="18"/>
      <c r="I24" s="17"/>
      <c r="J24" s="17"/>
      <c r="K24" s="17"/>
      <c r="L24" s="17"/>
      <c r="M24" s="17"/>
      <c r="N24" s="17"/>
      <c r="O24" s="17"/>
      <c r="P24" s="18"/>
      <c r="Q24" s="17"/>
      <c r="R24" s="17"/>
      <c r="S24" s="17"/>
      <c r="T24" s="17"/>
      <c r="U24" s="17"/>
      <c r="V24" s="18"/>
      <c r="W24" s="52"/>
    </row>
    <row r="25" spans="1:116" s="53" customFormat="1" ht="78.75" customHeight="1" x14ac:dyDescent="0.2">
      <c r="A25" s="32" t="s">
        <v>79</v>
      </c>
      <c r="B25" s="33" t="s">
        <v>89</v>
      </c>
      <c r="C25" s="33" t="s">
        <v>81</v>
      </c>
      <c r="D25" s="33" t="s">
        <v>83</v>
      </c>
      <c r="E25" s="33" t="s">
        <v>49</v>
      </c>
      <c r="F25" s="33" t="s">
        <v>50</v>
      </c>
      <c r="G25" s="34" t="s">
        <v>90</v>
      </c>
      <c r="H25" s="33" t="s">
        <v>91</v>
      </c>
      <c r="I25" s="33" t="s">
        <v>92</v>
      </c>
      <c r="J25" s="33" t="s">
        <v>93</v>
      </c>
      <c r="K25" s="33" t="s">
        <v>94</v>
      </c>
      <c r="L25" s="33" t="s">
        <v>95</v>
      </c>
      <c r="M25" s="1" t="s">
        <v>43</v>
      </c>
      <c r="N25" s="1" t="s">
        <v>45</v>
      </c>
      <c r="O25" s="1" t="s">
        <v>46</v>
      </c>
      <c r="P25" s="33" t="s">
        <v>77</v>
      </c>
      <c r="Q25" s="1" t="s">
        <v>47</v>
      </c>
      <c r="R25" s="1" t="s">
        <v>48</v>
      </c>
      <c r="S25" s="1" t="s">
        <v>44</v>
      </c>
      <c r="T25" s="36" t="s">
        <v>101</v>
      </c>
      <c r="U25" s="35" t="s">
        <v>102</v>
      </c>
      <c r="V25" s="33" t="s">
        <v>103</v>
      </c>
      <c r="W25" s="33"/>
      <c r="X25" s="33" t="s">
        <v>104</v>
      </c>
      <c r="Y25" s="37" t="s">
        <v>51</v>
      </c>
      <c r="Z25" s="7"/>
    </row>
    <row r="26" spans="1:116" s="80" customFormat="1" x14ac:dyDescent="0.25">
      <c r="A26" s="77">
        <f>P26*T26</f>
        <v>1</v>
      </c>
      <c r="B26" s="78" t="s">
        <v>113</v>
      </c>
      <c r="C26" s="78">
        <f>F26/A26</f>
        <v>86483</v>
      </c>
      <c r="D26" s="79">
        <f>C26/C$26</f>
        <v>1</v>
      </c>
      <c r="E26" s="80">
        <f>VLOOKUP(M26,Munka3!$A$2:$N$16,8,0)</f>
        <v>77945</v>
      </c>
      <c r="F26" s="80">
        <f>VLOOKUP(M26,Munka3!$A$2:$N$16,11,0)</f>
        <v>86483</v>
      </c>
      <c r="G26" s="75"/>
      <c r="H26" s="54">
        <f>IF(A26*30&gt;300,A26*30,300)</f>
        <v>300</v>
      </c>
      <c r="I26" s="80">
        <f>F26-H26</f>
        <v>86183</v>
      </c>
      <c r="J26" s="81">
        <f>IF((F26-(1.1*$I$26/$A$26*A26+3500))&lt;0,0,F26-(1.1*$I$26/$A$26*A26+3500))</f>
        <v>0</v>
      </c>
      <c r="K26" s="78" t="str">
        <f>IF(D26&lt;1.5,"",1.5*$C$26*A26)</f>
        <v/>
      </c>
      <c r="L26" s="82"/>
      <c r="M26" s="81">
        <v>210864644</v>
      </c>
      <c r="N26" s="83" t="s">
        <v>114</v>
      </c>
      <c r="O26" s="83" t="s">
        <v>18</v>
      </c>
      <c r="P26" s="78">
        <v>1</v>
      </c>
      <c r="Q26" s="83" t="s">
        <v>12</v>
      </c>
      <c r="R26" s="83" t="s">
        <v>13</v>
      </c>
      <c r="S26" s="83" t="s">
        <v>15</v>
      </c>
      <c r="T26" s="81">
        <v>1</v>
      </c>
      <c r="U26" s="78" t="s">
        <v>106</v>
      </c>
      <c r="V26" s="78">
        <v>6</v>
      </c>
      <c r="W26" s="78"/>
      <c r="X26" s="78" t="s">
        <v>115</v>
      </c>
      <c r="Y26" s="83" t="s">
        <v>17</v>
      </c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</row>
    <row r="27" spans="1:116" s="84" customFormat="1" x14ac:dyDescent="0.25">
      <c r="A27" s="77">
        <f>P27*T27</f>
        <v>1</v>
      </c>
      <c r="B27" s="78" t="s">
        <v>113</v>
      </c>
      <c r="C27" s="78">
        <f>F27/A27</f>
        <v>88141</v>
      </c>
      <c r="D27" s="79">
        <f>C27/C$26</f>
        <v>1.0191713978469756</v>
      </c>
      <c r="E27" s="80">
        <f>VLOOKUP(M27,Munka3!$A$2:$N$16,8,0)</f>
        <v>79458</v>
      </c>
      <c r="F27" s="80">
        <f>VLOOKUP(M27,Munka3!$A$2:$N$16,11,0)</f>
        <v>88141</v>
      </c>
      <c r="G27" s="75"/>
      <c r="H27" s="54">
        <f>IF(A27*30&gt;300,A27*30,300)</f>
        <v>300</v>
      </c>
      <c r="I27" s="80">
        <f>F27-H27</f>
        <v>87841</v>
      </c>
      <c r="J27" s="81">
        <f>IF((F27-(1.1*$I$26/$A$26*A27+3500))&lt;0,0,F27-(1.1*$I$26/$A$26*A27+3500))</f>
        <v>0</v>
      </c>
      <c r="K27" s="78" t="str">
        <f>IF(D27&lt;1.5,"",1.5*$C$26*A27)</f>
        <v/>
      </c>
      <c r="L27" s="82"/>
      <c r="M27" s="81">
        <v>210851293</v>
      </c>
      <c r="N27" s="83" t="s">
        <v>31</v>
      </c>
      <c r="O27" s="83" t="s">
        <v>16</v>
      </c>
      <c r="P27" s="78">
        <v>1</v>
      </c>
      <c r="Q27" s="83" t="s">
        <v>12</v>
      </c>
      <c r="R27" s="83" t="s">
        <v>13</v>
      </c>
      <c r="S27" s="83" t="s">
        <v>30</v>
      </c>
      <c r="T27" s="81">
        <v>1</v>
      </c>
      <c r="U27" s="78" t="s">
        <v>106</v>
      </c>
      <c r="V27" s="78">
        <v>6</v>
      </c>
      <c r="W27" s="78"/>
      <c r="X27" s="78" t="s">
        <v>115</v>
      </c>
      <c r="Y27" s="83" t="s">
        <v>116</v>
      </c>
      <c r="Z27" s="9"/>
    </row>
    <row r="28" spans="1:116" s="71" customFormat="1" ht="14.25" customHeight="1" x14ac:dyDescent="0.25">
      <c r="A28" s="68">
        <f>P28*T28</f>
        <v>1</v>
      </c>
      <c r="B28" s="57" t="s">
        <v>113</v>
      </c>
      <c r="C28" s="57">
        <f>F28/A28</f>
        <v>99219</v>
      </c>
      <c r="D28" s="97">
        <f>C28/C$26</f>
        <v>1.1472659366580715</v>
      </c>
      <c r="E28" s="71">
        <f>VLOOKUP(M28,Munka3!$A$2:$N$16,8,0)</f>
        <v>89563</v>
      </c>
      <c r="F28" s="71">
        <f>VLOOKUP(M28,Munka3!$A$2:$N$16,11,0)</f>
        <v>99219</v>
      </c>
      <c r="G28" s="56">
        <f>F28-$I$26/$A$26*A28*1.1</f>
        <v>4417.6999999999971</v>
      </c>
      <c r="H28" s="56">
        <f>IF(G28&lt;1500,1500,IF(G28&gt;3500,3500,G28))</f>
        <v>3500</v>
      </c>
      <c r="I28" s="102">
        <f>F28-H28</f>
        <v>95719</v>
      </c>
      <c r="J28" s="70">
        <f>IF((F28-(1.1*$I$26/$A$26*A28+3500))&lt;0,0,F28-(1.1*$I$26/$A$26*A28+3500))</f>
        <v>917.69999999999709</v>
      </c>
      <c r="K28" s="57" t="str">
        <f>IF(D28&lt;1.5,"",1.5*$C$26*A28)</f>
        <v/>
      </c>
      <c r="L28" s="98"/>
      <c r="M28" s="98">
        <v>210848787</v>
      </c>
      <c r="N28" s="98" t="s">
        <v>25</v>
      </c>
      <c r="O28" s="98" t="s">
        <v>26</v>
      </c>
      <c r="P28" s="103">
        <v>1</v>
      </c>
      <c r="Q28" s="98" t="s">
        <v>12</v>
      </c>
      <c r="R28" s="98" t="s">
        <v>13</v>
      </c>
      <c r="S28" s="98" t="s">
        <v>24</v>
      </c>
      <c r="T28" s="98">
        <v>1</v>
      </c>
      <c r="U28" s="57" t="s">
        <v>106</v>
      </c>
      <c r="V28" s="103">
        <v>6</v>
      </c>
      <c r="W28" s="103"/>
      <c r="X28" s="103" t="s">
        <v>115</v>
      </c>
      <c r="Y28" s="98" t="s">
        <v>4</v>
      </c>
      <c r="Z28" s="73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</row>
    <row r="29" spans="1:116" s="98" customFormat="1" x14ac:dyDescent="0.25">
      <c r="A29" s="68">
        <f>P29*T29</f>
        <v>1</v>
      </c>
      <c r="B29" s="57" t="s">
        <v>113</v>
      </c>
      <c r="C29" s="57">
        <f>F29/A29</f>
        <v>132582</v>
      </c>
      <c r="D29" s="97">
        <f>C29/C$26</f>
        <v>1.5330411757223963</v>
      </c>
      <c r="E29" s="71">
        <v>119999</v>
      </c>
      <c r="F29" s="71">
        <v>132582</v>
      </c>
      <c r="G29" s="56">
        <f>F29-$I$26/$A$26*A29*1.1</f>
        <v>37780.699999999997</v>
      </c>
      <c r="H29" s="56">
        <f>IF(G29&lt;1500,1500,IF(G29&gt;3500,3500,G29))</f>
        <v>3500</v>
      </c>
      <c r="I29" s="71">
        <f>F29-H29</f>
        <v>129082</v>
      </c>
      <c r="J29" s="70">
        <f>IF((F29-(1.1*$I$26/$A$26*A29+3500))&lt;0,0,F29-(1.1*$I$26/$A$26*A29+3500))</f>
        <v>34280.699999999997</v>
      </c>
      <c r="K29" s="57">
        <f>IF(D29&lt;1.5,"",1.5*$C$26*A29)</f>
        <v>129724.5</v>
      </c>
      <c r="L29" s="72"/>
      <c r="M29" s="71">
        <v>210851853</v>
      </c>
      <c r="N29" s="71" t="s">
        <v>10</v>
      </c>
      <c r="O29" s="71" t="s">
        <v>11</v>
      </c>
      <c r="P29" s="76">
        <v>1</v>
      </c>
      <c r="Q29" s="71" t="s">
        <v>12</v>
      </c>
      <c r="R29" s="71" t="s">
        <v>13</v>
      </c>
      <c r="S29" s="71" t="s">
        <v>9</v>
      </c>
      <c r="T29" s="71">
        <v>1</v>
      </c>
      <c r="U29" s="57" t="s">
        <v>106</v>
      </c>
      <c r="V29" s="69">
        <v>6</v>
      </c>
      <c r="W29" s="69"/>
      <c r="X29" s="69" t="s">
        <v>115</v>
      </c>
      <c r="Y29" s="71" t="s">
        <v>14</v>
      </c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</row>
    <row r="30" spans="1:116" s="74" customFormat="1" x14ac:dyDescent="0.25">
      <c r="A30" s="57">
        <f>P30*T30</f>
        <v>1</v>
      </c>
      <c r="B30" s="57" t="s">
        <v>113</v>
      </c>
      <c r="C30" s="57">
        <f>F30/A30</f>
        <v>132631</v>
      </c>
      <c r="D30" s="97">
        <f>C30/C$26</f>
        <v>1.5336077610628678</v>
      </c>
      <c r="E30" s="71">
        <v>120043</v>
      </c>
      <c r="F30" s="69">
        <v>132631</v>
      </c>
      <c r="G30" s="56">
        <f>F30-$I$26/$A$26*A30*1.1</f>
        <v>37829.699999999997</v>
      </c>
      <c r="H30" s="56">
        <f>IF(G30&lt;1500,1500,IF(G30&gt;3500,3500,G30))</f>
        <v>3500</v>
      </c>
      <c r="I30" s="71">
        <f>F30-H30</f>
        <v>129131</v>
      </c>
      <c r="J30" s="70">
        <f>IF((F30-(1.1*$I$26/$A$26*A30+3500))&lt;0,0,F30-(1.1*$I$26/$A$26*A30+3500))</f>
        <v>34329.699999999997</v>
      </c>
      <c r="K30" s="57">
        <f>IF(D30&lt;1.5,"",1.5*$C$26*A30)</f>
        <v>129724.5</v>
      </c>
      <c r="L30" s="72"/>
      <c r="M30" s="71">
        <v>210864898</v>
      </c>
      <c r="N30" s="71" t="s">
        <v>28</v>
      </c>
      <c r="O30" s="71" t="s">
        <v>29</v>
      </c>
      <c r="P30" s="76">
        <v>1</v>
      </c>
      <c r="Q30" s="71" t="s">
        <v>12</v>
      </c>
      <c r="R30" s="71" t="s">
        <v>13</v>
      </c>
      <c r="S30" s="71" t="s">
        <v>27</v>
      </c>
      <c r="T30" s="71">
        <v>1</v>
      </c>
      <c r="U30" s="57" t="s">
        <v>106</v>
      </c>
      <c r="V30" s="69">
        <v>6</v>
      </c>
      <c r="W30" s="69"/>
      <c r="X30" s="69" t="s">
        <v>115</v>
      </c>
      <c r="Y30" s="71" t="s">
        <v>4</v>
      </c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</row>
    <row r="31" spans="1:116" s="7" customFormat="1" x14ac:dyDescent="0.25">
      <c r="A31" s="17"/>
      <c r="B31" s="17"/>
      <c r="C31" s="17"/>
      <c r="D31" s="17"/>
      <c r="E31" s="18"/>
      <c r="F31" s="18"/>
      <c r="G31" s="18"/>
      <c r="H31" s="18"/>
      <c r="I31" s="17"/>
      <c r="J31" s="17"/>
      <c r="K31" s="17"/>
      <c r="L31" s="17"/>
      <c r="M31" s="66"/>
      <c r="N31" s="66"/>
      <c r="O31" s="66"/>
      <c r="P31" s="17"/>
      <c r="Q31" s="17"/>
      <c r="R31" s="17"/>
      <c r="S31" s="17"/>
      <c r="T31" s="17"/>
      <c r="U31" s="17"/>
      <c r="V31" s="17"/>
      <c r="W31" s="17"/>
      <c r="X31" s="17"/>
      <c r="Y31" s="19"/>
    </row>
    <row r="32" spans="1:116" s="7" customFormat="1" ht="13.5" thickBot="1" x14ac:dyDescent="0.25">
      <c r="A32" s="58" t="s">
        <v>118</v>
      </c>
      <c r="B32" s="59"/>
      <c r="C32" s="59"/>
      <c r="D32" s="60"/>
      <c r="E32" s="57"/>
      <c r="F32" s="57"/>
      <c r="G32" s="61"/>
      <c r="H32" s="61"/>
      <c r="I32" s="62"/>
      <c r="J32" s="62"/>
      <c r="K32" s="63"/>
      <c r="L32" s="63"/>
      <c r="M32" s="63"/>
      <c r="N32" s="63"/>
      <c r="O32" s="63"/>
      <c r="P32" s="18"/>
      <c r="Q32" s="17"/>
      <c r="R32" s="17"/>
      <c r="S32" s="64"/>
      <c r="T32" s="17"/>
      <c r="U32" s="17"/>
      <c r="V32" s="17"/>
      <c r="W32" s="17"/>
      <c r="X32" s="19"/>
      <c r="Y32" s="17"/>
    </row>
    <row r="33" spans="1:116" s="7" customFormat="1" ht="69.75" customHeight="1" x14ac:dyDescent="0.2">
      <c r="A33" s="32" t="s">
        <v>79</v>
      </c>
      <c r="B33" s="33" t="s">
        <v>89</v>
      </c>
      <c r="C33" s="33" t="s">
        <v>81</v>
      </c>
      <c r="D33" s="65" t="s">
        <v>83</v>
      </c>
      <c r="E33" s="33" t="s">
        <v>49</v>
      </c>
      <c r="F33" s="33" t="s">
        <v>50</v>
      </c>
      <c r="G33" s="34" t="s">
        <v>90</v>
      </c>
      <c r="H33" s="33" t="s">
        <v>91</v>
      </c>
      <c r="I33" s="33" t="s">
        <v>92</v>
      </c>
      <c r="J33" s="33" t="s">
        <v>93</v>
      </c>
      <c r="K33" s="33" t="s">
        <v>94</v>
      </c>
      <c r="L33" s="33" t="s">
        <v>95</v>
      </c>
      <c r="M33" s="33" t="s">
        <v>96</v>
      </c>
      <c r="N33" s="33" t="s">
        <v>97</v>
      </c>
      <c r="O33" s="33" t="s">
        <v>98</v>
      </c>
      <c r="P33" s="33" t="s">
        <v>77</v>
      </c>
      <c r="Q33" s="35" t="s">
        <v>99</v>
      </c>
      <c r="R33" s="35" t="s">
        <v>48</v>
      </c>
      <c r="S33" s="35" t="s">
        <v>100</v>
      </c>
      <c r="T33" s="36" t="s">
        <v>101</v>
      </c>
      <c r="U33" s="35" t="s">
        <v>102</v>
      </c>
      <c r="V33" s="36" t="s">
        <v>103</v>
      </c>
      <c r="W33" s="36" t="s">
        <v>119</v>
      </c>
      <c r="X33" s="35" t="s">
        <v>104</v>
      </c>
      <c r="Y33" s="37" t="s">
        <v>51</v>
      </c>
    </row>
    <row r="34" spans="1:116" s="7" customFormat="1" ht="12.75" x14ac:dyDescent="0.2">
      <c r="A34" s="38"/>
      <c r="B34" s="39"/>
      <c r="C34" s="39"/>
      <c r="D34" s="40"/>
      <c r="E34" s="57"/>
      <c r="F34" s="57"/>
      <c r="G34" s="41"/>
      <c r="H34" s="39"/>
      <c r="I34" s="39"/>
      <c r="J34" s="39"/>
      <c r="K34" s="39"/>
      <c r="L34" s="39"/>
      <c r="M34" s="39"/>
      <c r="N34" s="42"/>
      <c r="O34" s="42"/>
      <c r="P34" s="39"/>
      <c r="Q34" s="42"/>
      <c r="R34" s="42"/>
      <c r="S34" s="42"/>
      <c r="T34" s="43"/>
      <c r="U34" s="42"/>
      <c r="V34" s="43"/>
      <c r="W34" s="43"/>
      <c r="X34" s="42"/>
      <c r="Y34" s="44"/>
    </row>
    <row r="35" spans="1:116" s="10" customFormat="1" x14ac:dyDescent="0.25">
      <c r="A35" s="77">
        <f>P35*T35</f>
        <v>16</v>
      </c>
      <c r="B35" s="78" t="s">
        <v>120</v>
      </c>
      <c r="C35" s="78">
        <f>F35/A35</f>
        <v>7575.8125</v>
      </c>
      <c r="D35" s="79">
        <f>C35/C$35</f>
        <v>1</v>
      </c>
      <c r="E35" s="80">
        <f>VLOOKUP(M35,Munka3!$A$2:$N$16,8,0)</f>
        <v>109627</v>
      </c>
      <c r="F35" s="80">
        <f>VLOOKUP(M35,Munka3!$A$2:$N$16,11,0)</f>
        <v>121213</v>
      </c>
      <c r="G35" s="95"/>
      <c r="H35" s="78">
        <f>IF(A35*30&gt;300,A35*30,300)</f>
        <v>480</v>
      </c>
      <c r="I35" s="78">
        <f>F35-H35</f>
        <v>120733</v>
      </c>
      <c r="J35" s="81">
        <f>IF((F35-(1.1*$I$35/$A$35*A35+3500))&lt;0,0,F35-(1.1*$I$35/$A$35*A35+3500))</f>
        <v>0</v>
      </c>
      <c r="K35" s="78" t="str">
        <f>IF(D35&lt;1.5,"",1.5*$C$38*A35)</f>
        <v/>
      </c>
      <c r="L35" s="78"/>
      <c r="M35" s="78">
        <v>210649573</v>
      </c>
      <c r="N35" s="93" t="s">
        <v>58</v>
      </c>
      <c r="O35" s="93" t="s">
        <v>61</v>
      </c>
      <c r="P35" s="94">
        <v>4</v>
      </c>
      <c r="Q35" s="78" t="s">
        <v>55</v>
      </c>
      <c r="R35" s="78" t="s">
        <v>56</v>
      </c>
      <c r="S35" s="78" t="s">
        <v>60</v>
      </c>
      <c r="T35" s="78">
        <v>4</v>
      </c>
      <c r="U35" s="78" t="s">
        <v>106</v>
      </c>
      <c r="V35" s="78">
        <v>40000</v>
      </c>
      <c r="W35" s="78">
        <v>336</v>
      </c>
      <c r="X35" s="78" t="s">
        <v>121</v>
      </c>
      <c r="Y35" s="92" t="s">
        <v>40</v>
      </c>
      <c r="Z35" s="9"/>
    </row>
    <row r="36" spans="1:116" s="10" customFormat="1" x14ac:dyDescent="0.25">
      <c r="A36" s="77">
        <f>P36*T36</f>
        <v>3</v>
      </c>
      <c r="B36" s="78" t="s">
        <v>120</v>
      </c>
      <c r="C36" s="78">
        <f>F36/A36</f>
        <v>7576</v>
      </c>
      <c r="D36" s="79">
        <f t="shared" ref="D36:D44" si="1">C36/C$35</f>
        <v>1.0000247498205639</v>
      </c>
      <c r="E36" s="80">
        <f>VLOOKUP(M36,Munka3!$A$2:$N$16,8,0)</f>
        <v>19785</v>
      </c>
      <c r="F36" s="80">
        <f>VLOOKUP(M36,Munka3!$A$2:$N$16,11,0)</f>
        <v>22728</v>
      </c>
      <c r="G36" s="95"/>
      <c r="H36" s="78">
        <f>IF(A36*30&gt;300,A36*30,300)</f>
        <v>300</v>
      </c>
      <c r="I36" s="78">
        <f>F36-H36</f>
        <v>22428</v>
      </c>
      <c r="J36" s="81">
        <f t="shared" ref="J36:J44" si="2">IF((F36-(1.1*$I$35/$A$35*A36+3500))&lt;0,0,F36-(1.1*$I$35/$A$35*A36+3500))</f>
        <v>0</v>
      </c>
      <c r="K36" s="78" t="str">
        <f>IF(D36&lt;1.5,"",1.5*$C$38*A36)</f>
        <v/>
      </c>
      <c r="L36" s="78"/>
      <c r="M36" s="78">
        <v>210581848</v>
      </c>
      <c r="N36" s="93" t="s">
        <v>53</v>
      </c>
      <c r="O36" s="93" t="s">
        <v>54</v>
      </c>
      <c r="P36" s="94">
        <v>3</v>
      </c>
      <c r="Q36" s="78" t="s">
        <v>55</v>
      </c>
      <c r="R36" s="78" t="s">
        <v>56</v>
      </c>
      <c r="S36" s="78" t="s">
        <v>52</v>
      </c>
      <c r="T36" s="78">
        <v>1</v>
      </c>
      <c r="U36" s="78" t="s">
        <v>106</v>
      </c>
      <c r="V36" s="78">
        <v>30000</v>
      </c>
      <c r="W36" s="78">
        <v>336</v>
      </c>
      <c r="X36" s="78" t="s">
        <v>121</v>
      </c>
      <c r="Y36" s="92" t="s">
        <v>40</v>
      </c>
      <c r="Z36" s="9"/>
    </row>
    <row r="37" spans="1:116" s="10" customFormat="1" x14ac:dyDescent="0.25">
      <c r="A37" s="77">
        <f>P37*T37</f>
        <v>4</v>
      </c>
      <c r="B37" s="78" t="s">
        <v>120</v>
      </c>
      <c r="C37" s="78">
        <f>F37/A37</f>
        <v>7576</v>
      </c>
      <c r="D37" s="79">
        <f t="shared" si="1"/>
        <v>1.0000247498205639</v>
      </c>
      <c r="E37" s="80">
        <f>VLOOKUP(M37,Munka3!$A$2:$N$16,8,0)</f>
        <v>26696</v>
      </c>
      <c r="F37" s="80">
        <f>VLOOKUP(M37,Munka3!$A$2:$N$16,11,0)</f>
        <v>30304</v>
      </c>
      <c r="G37" s="95"/>
      <c r="H37" s="78">
        <f>IF(A37*30&gt;300,A37*30,300)</f>
        <v>300</v>
      </c>
      <c r="I37" s="78">
        <f>F37-H37</f>
        <v>30004</v>
      </c>
      <c r="J37" s="81">
        <f t="shared" si="2"/>
        <v>0</v>
      </c>
      <c r="K37" s="78" t="str">
        <f>IF(D37&lt;1.5,"",1.5*$C$38*A37)</f>
        <v/>
      </c>
      <c r="L37" s="78"/>
      <c r="M37" s="78">
        <v>210581822</v>
      </c>
      <c r="N37" s="93" t="s">
        <v>58</v>
      </c>
      <c r="O37" s="93" t="s">
        <v>59</v>
      </c>
      <c r="P37" s="94">
        <v>4</v>
      </c>
      <c r="Q37" s="78" t="s">
        <v>55</v>
      </c>
      <c r="R37" s="78" t="s">
        <v>56</v>
      </c>
      <c r="S37" s="78" t="s">
        <v>57</v>
      </c>
      <c r="T37" s="78">
        <v>1</v>
      </c>
      <c r="U37" s="78" t="s">
        <v>106</v>
      </c>
      <c r="V37" s="78">
        <v>40000</v>
      </c>
      <c r="W37" s="78">
        <v>336</v>
      </c>
      <c r="X37" s="78" t="s">
        <v>121</v>
      </c>
      <c r="Y37" s="92" t="s">
        <v>40</v>
      </c>
      <c r="Z37" s="9"/>
    </row>
    <row r="38" spans="1:116" s="10" customFormat="1" x14ac:dyDescent="0.25">
      <c r="A38" s="77">
        <f>P38*T38</f>
        <v>18</v>
      </c>
      <c r="B38" s="78" t="s">
        <v>122</v>
      </c>
      <c r="C38" s="78">
        <f>F38/A38</f>
        <v>7594.7777777777774</v>
      </c>
      <c r="D38" s="79">
        <f t="shared" si="1"/>
        <v>1.0025033985170273</v>
      </c>
      <c r="E38" s="80">
        <v>123761</v>
      </c>
      <c r="F38" s="80">
        <v>136706</v>
      </c>
      <c r="G38" s="95"/>
      <c r="H38" s="78">
        <f>IF(A38*30&gt;300,A38*30,300)</f>
        <v>540</v>
      </c>
      <c r="I38" s="78">
        <f>F38-H38</f>
        <v>136166</v>
      </c>
      <c r="J38" s="81">
        <f t="shared" si="2"/>
        <v>0</v>
      </c>
      <c r="K38" s="78" t="str">
        <f>IF(D38&lt;1.5,"",1.5*$C$38*A38)</f>
        <v/>
      </c>
      <c r="L38" s="78"/>
      <c r="M38" s="78">
        <v>210404680</v>
      </c>
      <c r="N38" s="93" t="s">
        <v>70</v>
      </c>
      <c r="O38" s="93" t="s">
        <v>66</v>
      </c>
      <c r="P38" s="94">
        <v>4.5</v>
      </c>
      <c r="Q38" s="78" t="s">
        <v>55</v>
      </c>
      <c r="R38" s="78" t="s">
        <v>56</v>
      </c>
      <c r="S38" s="78" t="s">
        <v>71</v>
      </c>
      <c r="T38" s="78">
        <v>4</v>
      </c>
      <c r="U38" s="78" t="s">
        <v>106</v>
      </c>
      <c r="V38" s="78">
        <v>30000</v>
      </c>
      <c r="W38" s="78">
        <v>250</v>
      </c>
      <c r="X38" s="78" t="s">
        <v>121</v>
      </c>
      <c r="Y38" s="92" t="s">
        <v>117</v>
      </c>
      <c r="Z38" s="9"/>
    </row>
    <row r="39" spans="1:116" s="10" customFormat="1" x14ac:dyDescent="0.25">
      <c r="A39" s="77">
        <f>P39*T39</f>
        <v>18</v>
      </c>
      <c r="B39" s="78" t="s">
        <v>122</v>
      </c>
      <c r="C39" s="78">
        <f>F39/A39</f>
        <v>7594.7777777777774</v>
      </c>
      <c r="D39" s="79">
        <f t="shared" si="1"/>
        <v>1.0025033985170273</v>
      </c>
      <c r="E39" s="80">
        <v>123761</v>
      </c>
      <c r="F39" s="80">
        <v>136706</v>
      </c>
      <c r="G39" s="95"/>
      <c r="H39" s="78">
        <f>IF(A39*30&gt;300,A39*30,300)</f>
        <v>540</v>
      </c>
      <c r="I39" s="78">
        <f>F39-H39</f>
        <v>136166</v>
      </c>
      <c r="J39" s="81">
        <f t="shared" si="2"/>
        <v>0</v>
      </c>
      <c r="K39" s="78" t="str">
        <f>IF(D39&lt;1.5,"",1.5*$C$38*A39)</f>
        <v/>
      </c>
      <c r="L39" s="78"/>
      <c r="M39" s="78">
        <v>210411386</v>
      </c>
      <c r="N39" s="93" t="s">
        <v>70</v>
      </c>
      <c r="O39" s="93" t="s">
        <v>68</v>
      </c>
      <c r="P39" s="94">
        <v>4.5</v>
      </c>
      <c r="Q39" s="78" t="s">
        <v>55</v>
      </c>
      <c r="R39" s="78" t="s">
        <v>56</v>
      </c>
      <c r="S39" s="78" t="s">
        <v>72</v>
      </c>
      <c r="T39" s="78">
        <v>4</v>
      </c>
      <c r="U39" s="78" t="s">
        <v>106</v>
      </c>
      <c r="V39" s="78">
        <v>30000</v>
      </c>
      <c r="W39" s="78">
        <v>250</v>
      </c>
      <c r="X39" s="78" t="s">
        <v>121</v>
      </c>
      <c r="Y39" s="92" t="s">
        <v>117</v>
      </c>
      <c r="Z39" s="9"/>
    </row>
    <row r="40" spans="1:116" s="10" customFormat="1" x14ac:dyDescent="0.25">
      <c r="A40" s="77">
        <f>P40*T40</f>
        <v>18</v>
      </c>
      <c r="B40" s="78" t="s">
        <v>122</v>
      </c>
      <c r="C40" s="78">
        <f>F40/A40</f>
        <v>7594.7777777777774</v>
      </c>
      <c r="D40" s="79">
        <f t="shared" si="1"/>
        <v>1.0025033985170273</v>
      </c>
      <c r="E40" s="80">
        <v>123761</v>
      </c>
      <c r="F40" s="80">
        <v>136706</v>
      </c>
      <c r="G40" s="95"/>
      <c r="H40" s="78">
        <f>IF(A40*30&gt;300,A40*30,300)</f>
        <v>540</v>
      </c>
      <c r="I40" s="78">
        <f>F40-H40</f>
        <v>136166</v>
      </c>
      <c r="J40" s="81">
        <f t="shared" si="2"/>
        <v>0</v>
      </c>
      <c r="K40" s="78" t="str">
        <f>IF(D40&lt;1.5,"",1.5*$C$38*A40)</f>
        <v/>
      </c>
      <c r="L40" s="78"/>
      <c r="M40" s="78">
        <v>210753615</v>
      </c>
      <c r="N40" s="93" t="s">
        <v>70</v>
      </c>
      <c r="O40" s="93" t="s">
        <v>64</v>
      </c>
      <c r="P40" s="94">
        <v>4.5</v>
      </c>
      <c r="Q40" s="78" t="s">
        <v>55</v>
      </c>
      <c r="R40" s="78" t="s">
        <v>56</v>
      </c>
      <c r="S40" s="78" t="s">
        <v>69</v>
      </c>
      <c r="T40" s="78">
        <v>4</v>
      </c>
      <c r="U40" s="78" t="s">
        <v>106</v>
      </c>
      <c r="V40" s="78">
        <v>30000</v>
      </c>
      <c r="W40" s="78">
        <v>250</v>
      </c>
      <c r="X40" s="78" t="s">
        <v>121</v>
      </c>
      <c r="Y40" s="92" t="s">
        <v>117</v>
      </c>
      <c r="Z40" s="9"/>
    </row>
    <row r="41" spans="1:116" s="10" customFormat="1" x14ac:dyDescent="0.25">
      <c r="A41" s="77">
        <f>P41*T41</f>
        <v>12</v>
      </c>
      <c r="B41" s="78" t="s">
        <v>122</v>
      </c>
      <c r="C41" s="78">
        <f>F41/A41</f>
        <v>7594.833333333333</v>
      </c>
      <c r="D41" s="79">
        <f t="shared" si="1"/>
        <v>1.0025107317971944</v>
      </c>
      <c r="E41" s="80">
        <v>82192</v>
      </c>
      <c r="F41" s="80">
        <v>91138</v>
      </c>
      <c r="G41" s="95"/>
      <c r="H41" s="78">
        <f>IF(A41*30&gt;300,A41*30,300)</f>
        <v>360</v>
      </c>
      <c r="I41" s="78">
        <f>F41-H41</f>
        <v>90778</v>
      </c>
      <c r="J41" s="81">
        <f t="shared" si="2"/>
        <v>0</v>
      </c>
      <c r="K41" s="78" t="str">
        <f>IF(D41&lt;1.5,"",1.5*$C$38*A41)</f>
        <v/>
      </c>
      <c r="L41" s="78"/>
      <c r="M41" s="78">
        <v>210404672</v>
      </c>
      <c r="N41" s="93" t="s">
        <v>63</v>
      </c>
      <c r="O41" s="93" t="s">
        <v>66</v>
      </c>
      <c r="P41" s="94">
        <v>3</v>
      </c>
      <c r="Q41" s="78" t="s">
        <v>55</v>
      </c>
      <c r="R41" s="78" t="s">
        <v>56</v>
      </c>
      <c r="S41" s="78" t="s">
        <v>65</v>
      </c>
      <c r="T41" s="78">
        <v>4</v>
      </c>
      <c r="U41" s="78" t="s">
        <v>106</v>
      </c>
      <c r="V41" s="78">
        <v>20000</v>
      </c>
      <c r="W41" s="78">
        <v>166</v>
      </c>
      <c r="X41" s="78" t="s">
        <v>121</v>
      </c>
      <c r="Y41" s="92" t="s">
        <v>117</v>
      </c>
      <c r="Z41" s="9"/>
    </row>
    <row r="42" spans="1:116" s="10" customFormat="1" x14ac:dyDescent="0.25">
      <c r="A42" s="77">
        <f>P42*T42</f>
        <v>12</v>
      </c>
      <c r="B42" s="78" t="s">
        <v>122</v>
      </c>
      <c r="C42" s="78">
        <f>F42/A42</f>
        <v>7594.833333333333</v>
      </c>
      <c r="D42" s="79">
        <f t="shared" si="1"/>
        <v>1.0025107317971944</v>
      </c>
      <c r="E42" s="80">
        <v>82192</v>
      </c>
      <c r="F42" s="80">
        <v>91138</v>
      </c>
      <c r="G42" s="95"/>
      <c r="H42" s="78">
        <f>IF(A42*30&gt;300,A42*30,300)</f>
        <v>360</v>
      </c>
      <c r="I42" s="78">
        <f>F42-H42</f>
        <v>90778</v>
      </c>
      <c r="J42" s="81">
        <f t="shared" si="2"/>
        <v>0</v>
      </c>
      <c r="K42" s="78" t="str">
        <f>IF(D42&lt;1.5,"",1.5*$C$38*A42)</f>
        <v/>
      </c>
      <c r="L42" s="78"/>
      <c r="M42" s="78">
        <v>210411336</v>
      </c>
      <c r="N42" s="93" t="s">
        <v>63</v>
      </c>
      <c r="O42" s="93" t="s">
        <v>68</v>
      </c>
      <c r="P42" s="94">
        <v>3</v>
      </c>
      <c r="Q42" s="78" t="s">
        <v>55</v>
      </c>
      <c r="R42" s="78" t="s">
        <v>56</v>
      </c>
      <c r="S42" s="78" t="s">
        <v>67</v>
      </c>
      <c r="T42" s="78">
        <v>4</v>
      </c>
      <c r="U42" s="78" t="s">
        <v>106</v>
      </c>
      <c r="V42" s="78">
        <v>20000</v>
      </c>
      <c r="W42" s="78">
        <v>166</v>
      </c>
      <c r="X42" s="78" t="s">
        <v>121</v>
      </c>
      <c r="Y42" s="92" t="s">
        <v>117</v>
      </c>
      <c r="Z42" s="9"/>
    </row>
    <row r="43" spans="1:116" s="10" customFormat="1" x14ac:dyDescent="0.25">
      <c r="A43" s="77">
        <f>P43*T43</f>
        <v>12</v>
      </c>
      <c r="B43" s="78" t="s">
        <v>122</v>
      </c>
      <c r="C43" s="78">
        <f>F43/A43</f>
        <v>7594.833333333333</v>
      </c>
      <c r="D43" s="79">
        <f t="shared" si="1"/>
        <v>1.0025107317971944</v>
      </c>
      <c r="E43" s="80">
        <v>82192</v>
      </c>
      <c r="F43" s="80">
        <v>91138</v>
      </c>
      <c r="G43" s="95"/>
      <c r="H43" s="78">
        <f>IF(A43*30&gt;300,A43*30,300)</f>
        <v>360</v>
      </c>
      <c r="I43" s="78">
        <f>F43-H43</f>
        <v>90778</v>
      </c>
      <c r="J43" s="81">
        <f t="shared" si="2"/>
        <v>0</v>
      </c>
      <c r="K43" s="78" t="str">
        <f>IF(D43&lt;1.5,"",1.5*$C$38*A43)</f>
        <v/>
      </c>
      <c r="L43" s="78"/>
      <c r="M43" s="78">
        <v>210753584</v>
      </c>
      <c r="N43" s="93" t="s">
        <v>63</v>
      </c>
      <c r="O43" s="93" t="s">
        <v>64</v>
      </c>
      <c r="P43" s="94">
        <v>3</v>
      </c>
      <c r="Q43" s="78" t="s">
        <v>55</v>
      </c>
      <c r="R43" s="78" t="s">
        <v>56</v>
      </c>
      <c r="S43" s="78" t="s">
        <v>62</v>
      </c>
      <c r="T43" s="78">
        <v>4</v>
      </c>
      <c r="U43" s="78" t="s">
        <v>106</v>
      </c>
      <c r="V43" s="78">
        <v>20000</v>
      </c>
      <c r="W43" s="78">
        <v>166</v>
      </c>
      <c r="X43" s="78" t="s">
        <v>121</v>
      </c>
      <c r="Y43" s="92" t="s">
        <v>117</v>
      </c>
      <c r="Z43" s="9"/>
    </row>
    <row r="44" spans="1:116" s="42" customFormat="1" x14ac:dyDescent="0.25">
      <c r="A44" s="77">
        <f>P44*T44</f>
        <v>16</v>
      </c>
      <c r="B44" s="78" t="s">
        <v>120</v>
      </c>
      <c r="C44" s="78">
        <f>F44/A44</f>
        <v>8036.875</v>
      </c>
      <c r="D44" s="79">
        <f t="shared" si="1"/>
        <v>1.0608598087663865</v>
      </c>
      <c r="E44" s="80">
        <v>116357</v>
      </c>
      <c r="F44" s="78">
        <v>128590</v>
      </c>
      <c r="G44" s="78"/>
      <c r="H44" s="78">
        <f>IF(A44*30&gt;300,A44*30,300)</f>
        <v>480</v>
      </c>
      <c r="I44" s="78">
        <f>F44-H44</f>
        <v>128110</v>
      </c>
      <c r="J44" s="81">
        <f t="shared" si="2"/>
        <v>0</v>
      </c>
      <c r="K44" s="78" t="str">
        <f>IF(D44&lt;1.5,"",1.5*$C$38*A44)</f>
        <v/>
      </c>
      <c r="L44" s="78"/>
      <c r="M44" s="78">
        <v>210616017</v>
      </c>
      <c r="N44" s="93" t="s">
        <v>74</v>
      </c>
      <c r="O44" s="93" t="s">
        <v>75</v>
      </c>
      <c r="P44" s="94">
        <v>4</v>
      </c>
      <c r="Q44" s="78" t="s">
        <v>55</v>
      </c>
      <c r="R44" s="78" t="s">
        <v>56</v>
      </c>
      <c r="S44" s="78" t="s">
        <v>73</v>
      </c>
      <c r="T44" s="78">
        <v>4</v>
      </c>
      <c r="U44" s="78" t="s">
        <v>106</v>
      </c>
      <c r="V44" s="78">
        <v>40000</v>
      </c>
      <c r="W44" s="78">
        <v>336</v>
      </c>
      <c r="X44" s="78" t="s">
        <v>121</v>
      </c>
      <c r="Y44" s="92" t="s">
        <v>17</v>
      </c>
      <c r="Z44" s="9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</row>
  </sheetData>
  <sortState ref="A11:DL21">
    <sortCondition ref="C11:C21"/>
  </sortState>
  <mergeCells count="4">
    <mergeCell ref="C1:R1"/>
    <mergeCell ref="C2:R2"/>
    <mergeCell ref="C3:R3"/>
    <mergeCell ref="C4:R4"/>
  </mergeCells>
  <conditionalFormatting sqref="H44 H35:H37">
    <cfRule type="expression" dxfId="1" priority="4">
      <formula>VALUE($K35)&gt;0</formula>
    </cfRule>
  </conditionalFormatting>
  <conditionalFormatting sqref="H44 H35:H37">
    <cfRule type="expression" dxfId="0" priority="3">
      <formula>$D35&lt;1.10000000001</formula>
    </cfRule>
  </conditionalFormatting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K3" sqref="K3"/>
    </sheetView>
  </sheetViews>
  <sheetFormatPr defaultRowHeight="15" x14ac:dyDescent="0.25"/>
  <cols>
    <col min="1" max="1" width="10" bestFit="1" customWidth="1"/>
    <col min="2" max="2" width="85.85546875" bestFit="1" customWidth="1"/>
    <col min="3" max="3" width="64.7109375" bestFit="1" customWidth="1"/>
    <col min="4" max="4" width="8.5703125" bestFit="1" customWidth="1"/>
    <col min="5" max="5" width="12.710937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90.28515625" bestFit="1" customWidth="1"/>
  </cols>
  <sheetData>
    <row r="1" spans="1:14" x14ac:dyDescent="0.25">
      <c r="A1" t="s">
        <v>96</v>
      </c>
      <c r="B1" t="s">
        <v>97</v>
      </c>
      <c r="C1" t="s">
        <v>124</v>
      </c>
      <c r="D1" t="s">
        <v>99</v>
      </c>
      <c r="E1" t="s">
        <v>48</v>
      </c>
      <c r="F1" t="s">
        <v>125</v>
      </c>
      <c r="G1" t="s">
        <v>126</v>
      </c>
      <c r="H1" t="s">
        <v>127</v>
      </c>
      <c r="I1" t="s">
        <v>128</v>
      </c>
      <c r="J1" t="s">
        <v>129</v>
      </c>
      <c r="K1" t="s">
        <v>130</v>
      </c>
      <c r="L1" t="s">
        <v>131</v>
      </c>
      <c r="M1" t="s">
        <v>132</v>
      </c>
      <c r="N1" t="s">
        <v>51</v>
      </c>
    </row>
    <row r="2" spans="1:14" x14ac:dyDescent="0.25">
      <c r="A2">
        <v>210779108</v>
      </c>
      <c r="B2" t="s">
        <v>0</v>
      </c>
      <c r="C2" t="s">
        <v>6</v>
      </c>
      <c r="D2" t="s">
        <v>2</v>
      </c>
      <c r="E2" t="s">
        <v>3</v>
      </c>
      <c r="F2">
        <v>6</v>
      </c>
      <c r="G2">
        <v>18368</v>
      </c>
      <c r="H2">
        <v>17909</v>
      </c>
      <c r="I2" s="101">
        <f>1-(H2/G2)</f>
        <v>2.4989111498257888E-2</v>
      </c>
      <c r="J2">
        <v>21174</v>
      </c>
      <c r="K2">
        <v>20671</v>
      </c>
      <c r="L2">
        <v>3529</v>
      </c>
      <c r="M2">
        <v>3445.1666666666702</v>
      </c>
      <c r="N2" t="s">
        <v>4</v>
      </c>
    </row>
    <row r="3" spans="1:14" x14ac:dyDescent="0.25">
      <c r="A3">
        <v>210779116</v>
      </c>
      <c r="B3" t="s">
        <v>7</v>
      </c>
      <c r="C3" t="s">
        <v>6</v>
      </c>
      <c r="D3" t="s">
        <v>2</v>
      </c>
      <c r="E3" t="s">
        <v>3</v>
      </c>
      <c r="F3">
        <v>9.6</v>
      </c>
      <c r="G3">
        <v>29803</v>
      </c>
      <c r="H3">
        <v>29059</v>
      </c>
      <c r="I3" s="101">
        <f>1-(H3/G3)</f>
        <v>2.4963929805724261E-2</v>
      </c>
      <c r="J3">
        <v>33709</v>
      </c>
      <c r="K3">
        <v>32894</v>
      </c>
      <c r="L3">
        <v>3511.3541666666702</v>
      </c>
      <c r="M3">
        <v>3426.4583333333298</v>
      </c>
      <c r="N3" t="s">
        <v>4</v>
      </c>
    </row>
    <row r="4" spans="1:14" x14ac:dyDescent="0.25">
      <c r="A4">
        <v>210581848</v>
      </c>
      <c r="B4" t="s">
        <v>53</v>
      </c>
      <c r="C4" t="s">
        <v>54</v>
      </c>
      <c r="D4" t="s">
        <v>55</v>
      </c>
      <c r="E4" t="s">
        <v>56</v>
      </c>
      <c r="F4">
        <v>30</v>
      </c>
      <c r="G4">
        <v>21914</v>
      </c>
      <c r="H4">
        <v>19785</v>
      </c>
      <c r="I4" s="101">
        <f>1-(H4/G4)</f>
        <v>9.7152505247786847E-2</v>
      </c>
      <c r="J4">
        <v>25061</v>
      </c>
      <c r="K4">
        <v>22728</v>
      </c>
      <c r="L4">
        <v>835.36666666666702</v>
      </c>
      <c r="M4">
        <v>757.6</v>
      </c>
      <c r="N4" t="s">
        <v>40</v>
      </c>
    </row>
    <row r="5" spans="1:14" x14ac:dyDescent="0.25">
      <c r="A5">
        <v>210581822</v>
      </c>
      <c r="B5" t="s">
        <v>58</v>
      </c>
      <c r="C5" t="s">
        <v>59</v>
      </c>
      <c r="D5" t="s">
        <v>55</v>
      </c>
      <c r="E5" t="s">
        <v>56</v>
      </c>
      <c r="F5">
        <v>40</v>
      </c>
      <c r="G5">
        <v>29534</v>
      </c>
      <c r="H5">
        <v>26696</v>
      </c>
      <c r="I5" s="101">
        <f>1-(H5/G5)</f>
        <v>9.6092638992347768E-2</v>
      </c>
      <c r="J5">
        <v>33415</v>
      </c>
      <c r="K5">
        <v>30304</v>
      </c>
      <c r="L5">
        <v>835.375</v>
      </c>
      <c r="M5">
        <v>757.6</v>
      </c>
      <c r="N5" t="s">
        <v>40</v>
      </c>
    </row>
    <row r="6" spans="1:14" x14ac:dyDescent="0.25">
      <c r="A6">
        <v>210649573</v>
      </c>
      <c r="B6" t="s">
        <v>58</v>
      </c>
      <c r="C6" t="s">
        <v>61</v>
      </c>
      <c r="D6" t="s">
        <v>55</v>
      </c>
      <c r="E6" t="s">
        <v>56</v>
      </c>
      <c r="F6">
        <v>160</v>
      </c>
      <c r="G6">
        <v>120977</v>
      </c>
      <c r="H6">
        <v>109627</v>
      </c>
      <c r="I6" s="101">
        <f>1-(H6/G6)</f>
        <v>9.3819486348644787E-2</v>
      </c>
      <c r="J6">
        <v>133655</v>
      </c>
      <c r="K6">
        <v>121213</v>
      </c>
      <c r="L6">
        <v>835.34375</v>
      </c>
      <c r="M6">
        <v>757.58124999999995</v>
      </c>
      <c r="N6" t="s">
        <v>40</v>
      </c>
    </row>
    <row r="7" spans="1:14" x14ac:dyDescent="0.25">
      <c r="A7">
        <v>210864644</v>
      </c>
      <c r="B7" t="s">
        <v>133</v>
      </c>
      <c r="C7" t="s">
        <v>16</v>
      </c>
      <c r="D7" t="s">
        <v>12</v>
      </c>
      <c r="E7" t="s">
        <v>13</v>
      </c>
      <c r="F7">
        <v>20</v>
      </c>
      <c r="G7">
        <v>92095</v>
      </c>
      <c r="H7">
        <v>77945</v>
      </c>
      <c r="I7" s="101">
        <f>1-(H7/G7)</f>
        <v>0.15364569194853139</v>
      </c>
      <c r="J7">
        <v>101994</v>
      </c>
      <c r="K7">
        <v>86483</v>
      </c>
      <c r="L7">
        <v>5099.7</v>
      </c>
      <c r="M7">
        <v>4324.1499999999996</v>
      </c>
      <c r="N7" t="s">
        <v>134</v>
      </c>
    </row>
    <row r="8" spans="1:14" x14ac:dyDescent="0.25">
      <c r="A8">
        <v>210510855</v>
      </c>
      <c r="B8" t="s">
        <v>20</v>
      </c>
      <c r="C8" t="s">
        <v>21</v>
      </c>
      <c r="D8" t="s">
        <v>2</v>
      </c>
      <c r="E8" t="s">
        <v>3</v>
      </c>
      <c r="F8">
        <v>4.28571428571429</v>
      </c>
      <c r="G8">
        <v>14278</v>
      </c>
      <c r="H8">
        <v>13564</v>
      </c>
      <c r="I8" s="101">
        <f>1-(H8/G8)</f>
        <v>5.0007003782042259E-2</v>
      </c>
      <c r="J8">
        <v>16691</v>
      </c>
      <c r="K8">
        <v>15909</v>
      </c>
      <c r="L8">
        <v>3894.5666666666698</v>
      </c>
      <c r="M8">
        <v>3712.1</v>
      </c>
      <c r="N8" t="s">
        <v>135</v>
      </c>
    </row>
    <row r="9" spans="1:14" x14ac:dyDescent="0.25">
      <c r="A9">
        <v>210510863</v>
      </c>
      <c r="B9" t="s">
        <v>23</v>
      </c>
      <c r="C9" t="s">
        <v>21</v>
      </c>
      <c r="D9" t="s">
        <v>2</v>
      </c>
      <c r="E9" t="s">
        <v>3</v>
      </c>
      <c r="F9">
        <v>6.8571428571428603</v>
      </c>
      <c r="G9">
        <v>23154</v>
      </c>
      <c r="H9">
        <v>21996</v>
      </c>
      <c r="I9" s="101">
        <f>1-(H9/G9)</f>
        <v>5.0012956724539981E-2</v>
      </c>
      <c r="J9">
        <v>26421</v>
      </c>
      <c r="K9">
        <v>25152</v>
      </c>
      <c r="L9">
        <v>3853.0625</v>
      </c>
      <c r="M9">
        <v>3668</v>
      </c>
      <c r="N9" t="s">
        <v>135</v>
      </c>
    </row>
    <row r="10" spans="1:14" x14ac:dyDescent="0.25">
      <c r="A10">
        <v>210848787</v>
      </c>
      <c r="B10" t="s">
        <v>25</v>
      </c>
      <c r="C10" t="s">
        <v>26</v>
      </c>
      <c r="D10" t="s">
        <v>12</v>
      </c>
      <c r="E10" t="s">
        <v>13</v>
      </c>
      <c r="F10">
        <v>20</v>
      </c>
      <c r="G10">
        <v>92448</v>
      </c>
      <c r="H10">
        <v>89563</v>
      </c>
      <c r="I10" s="101">
        <f>1-(H10/G10)</f>
        <v>3.1206732433367912E-2</v>
      </c>
      <c r="J10">
        <v>102381</v>
      </c>
      <c r="K10">
        <v>99219</v>
      </c>
      <c r="L10">
        <v>5119.05</v>
      </c>
      <c r="M10">
        <v>4960.95</v>
      </c>
      <c r="N10" t="s">
        <v>4</v>
      </c>
    </row>
    <row r="11" spans="1:14" x14ac:dyDescent="0.25">
      <c r="A11">
        <v>210851293</v>
      </c>
      <c r="B11" t="s">
        <v>31</v>
      </c>
      <c r="C11" t="s">
        <v>16</v>
      </c>
      <c r="D11" t="s">
        <v>12</v>
      </c>
      <c r="E11" t="s">
        <v>13</v>
      </c>
      <c r="F11">
        <v>20</v>
      </c>
      <c r="G11">
        <v>94478</v>
      </c>
      <c r="H11">
        <v>79458</v>
      </c>
      <c r="I11" s="101">
        <f>1-(H11/G11)</f>
        <v>0.15897880988166557</v>
      </c>
      <c r="J11">
        <v>104606</v>
      </c>
      <c r="K11">
        <v>88141</v>
      </c>
      <c r="L11">
        <v>5230.3</v>
      </c>
      <c r="M11">
        <v>4407.05</v>
      </c>
      <c r="N11" t="s">
        <v>116</v>
      </c>
    </row>
    <row r="12" spans="1:14" x14ac:dyDescent="0.25">
      <c r="A12">
        <v>210400458</v>
      </c>
      <c r="B12" t="s">
        <v>136</v>
      </c>
      <c r="C12" t="s">
        <v>33</v>
      </c>
      <c r="D12" t="s">
        <v>2</v>
      </c>
      <c r="E12" t="s">
        <v>3</v>
      </c>
      <c r="F12">
        <v>4.28571428571429</v>
      </c>
      <c r="G12">
        <v>14500</v>
      </c>
      <c r="H12">
        <v>13604</v>
      </c>
      <c r="I12" s="101">
        <f>1-(H12/G12)</f>
        <v>6.1793103448275821E-2</v>
      </c>
      <c r="J12">
        <v>16934</v>
      </c>
      <c r="K12">
        <v>15953</v>
      </c>
      <c r="L12">
        <v>3951.2666666666701</v>
      </c>
      <c r="M12">
        <v>3722.36666666667</v>
      </c>
      <c r="N12" t="s">
        <v>137</v>
      </c>
    </row>
    <row r="13" spans="1:14" x14ac:dyDescent="0.25">
      <c r="A13">
        <v>210349767</v>
      </c>
      <c r="B13" t="s">
        <v>138</v>
      </c>
      <c r="C13" t="s">
        <v>35</v>
      </c>
      <c r="D13" t="s">
        <v>2</v>
      </c>
      <c r="E13" t="s">
        <v>3</v>
      </c>
      <c r="F13">
        <v>6.8571428571428603</v>
      </c>
      <c r="G13">
        <v>21557</v>
      </c>
      <c r="H13">
        <v>21412</v>
      </c>
      <c r="I13" s="101">
        <f>1-(H13/G13)</f>
        <v>6.7263533886904314E-3</v>
      </c>
      <c r="J13">
        <v>24671</v>
      </c>
      <c r="K13">
        <v>24511</v>
      </c>
      <c r="L13">
        <v>3597.8541666666702</v>
      </c>
      <c r="M13">
        <v>3574.5208333333298</v>
      </c>
      <c r="N13" t="s">
        <v>137</v>
      </c>
    </row>
    <row r="14" spans="1:14" x14ac:dyDescent="0.25">
      <c r="A14">
        <v>210400474</v>
      </c>
      <c r="B14" t="s">
        <v>138</v>
      </c>
      <c r="C14" t="s">
        <v>37</v>
      </c>
      <c r="D14" t="s">
        <v>2</v>
      </c>
      <c r="E14" t="s">
        <v>3</v>
      </c>
      <c r="F14">
        <v>6.8571428571428603</v>
      </c>
      <c r="G14">
        <v>21557</v>
      </c>
      <c r="H14">
        <v>21412</v>
      </c>
      <c r="I14" s="101">
        <f>1-(H14/G14)</f>
        <v>6.7263533886904314E-3</v>
      </c>
      <c r="J14">
        <v>24671</v>
      </c>
      <c r="K14">
        <v>24511</v>
      </c>
      <c r="L14">
        <v>3597.8541666666702</v>
      </c>
      <c r="M14">
        <v>3574.5208333333298</v>
      </c>
      <c r="N14" t="s">
        <v>137</v>
      </c>
    </row>
    <row r="15" spans="1:14" x14ac:dyDescent="0.25">
      <c r="A15">
        <v>210375996</v>
      </c>
      <c r="B15" t="s">
        <v>39</v>
      </c>
      <c r="C15" t="s">
        <v>21</v>
      </c>
      <c r="D15" t="s">
        <v>2</v>
      </c>
      <c r="E15" t="s">
        <v>3</v>
      </c>
      <c r="F15">
        <v>4.28571428571429</v>
      </c>
      <c r="G15">
        <v>13937</v>
      </c>
      <c r="H15">
        <v>12756</v>
      </c>
      <c r="I15" s="101">
        <f>1-(H15/G15)</f>
        <v>8.4738465953935527E-2</v>
      </c>
      <c r="J15">
        <v>16317</v>
      </c>
      <c r="K15">
        <v>15022</v>
      </c>
      <c r="L15">
        <v>3807.3</v>
      </c>
      <c r="M15">
        <v>3505.13333333333</v>
      </c>
      <c r="N15" t="s">
        <v>40</v>
      </c>
    </row>
    <row r="16" spans="1:14" x14ac:dyDescent="0.25">
      <c r="A16">
        <v>210376031</v>
      </c>
      <c r="B16" t="s">
        <v>42</v>
      </c>
      <c r="C16" t="s">
        <v>21</v>
      </c>
      <c r="D16" t="s">
        <v>2</v>
      </c>
      <c r="E16" t="s">
        <v>3</v>
      </c>
      <c r="F16">
        <v>6.8571428571428603</v>
      </c>
      <c r="G16">
        <v>22865</v>
      </c>
      <c r="H16">
        <v>20977</v>
      </c>
      <c r="I16" s="101">
        <f>1-(H16/G16)</f>
        <v>8.2571616006997584E-2</v>
      </c>
      <c r="J16">
        <v>26104</v>
      </c>
      <c r="K16">
        <v>24035</v>
      </c>
      <c r="L16">
        <v>3806.8333333333298</v>
      </c>
      <c r="M16">
        <v>3505.1041666666702</v>
      </c>
      <c r="N16" t="s">
        <v>40</v>
      </c>
    </row>
    <row r="17" spans="1:10" x14ac:dyDescent="0.25">
      <c r="A17">
        <v>1</v>
      </c>
      <c r="B17">
        <v>2</v>
      </c>
      <c r="C17">
        <v>3</v>
      </c>
      <c r="D17">
        <v>4</v>
      </c>
      <c r="E17">
        <v>5</v>
      </c>
      <c r="F17">
        <v>6</v>
      </c>
      <c r="G17">
        <v>7</v>
      </c>
      <c r="H17">
        <v>8</v>
      </c>
      <c r="I17">
        <v>9</v>
      </c>
      <c r="J17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Munka2</vt:lpstr>
      <vt:lpstr>Munka3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2021-03-04T13:51:43Z</dcterms:created>
  <dcterms:modified xsi:type="dcterms:W3CDTF">2022-04-07T15:41:25Z</dcterms:modified>
</cp:coreProperties>
</file>