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-156" yWindow="-192" windowWidth="27792" windowHeight="11448" tabRatio="603"/>
  </bookViews>
  <sheets>
    <sheet name="Munka2" sheetId="2" r:id="rId1"/>
  </sheets>
  <calcPr calcId="162913"/>
</workbook>
</file>

<file path=xl/calcChain.xml><?xml version="1.0" encoding="utf-8"?>
<calcChain xmlns="http://schemas.openxmlformats.org/spreadsheetml/2006/main">
  <c r="K27" i="2" l="1"/>
  <c r="K28" i="2"/>
  <c r="A41" i="2" l="1"/>
  <c r="A11" i="2" l="1"/>
  <c r="I11" i="2" s="1"/>
  <c r="A12" i="2"/>
  <c r="A33" i="2"/>
  <c r="A35" i="2"/>
  <c r="A34" i="2"/>
  <c r="A40" i="2"/>
  <c r="A39" i="2"/>
  <c r="A38" i="2"/>
  <c r="A37" i="2"/>
  <c r="A36" i="2"/>
  <c r="A26" i="2"/>
  <c r="I26" i="2" s="1"/>
  <c r="A28" i="2"/>
  <c r="A27" i="2"/>
  <c r="I27" i="2" s="1"/>
  <c r="A19" i="2"/>
  <c r="A15" i="2"/>
  <c r="A16" i="2"/>
  <c r="A13" i="2"/>
  <c r="A14" i="2"/>
  <c r="A18" i="2"/>
  <c r="A17" i="2"/>
  <c r="A21" i="2"/>
  <c r="C21" i="2" s="1"/>
  <c r="A20" i="2"/>
  <c r="C20" i="2" s="1"/>
  <c r="C19" i="2" l="1"/>
  <c r="C16" i="2"/>
  <c r="I16" i="2"/>
  <c r="I17" i="2"/>
  <c r="J17" i="2" s="1"/>
  <c r="C17" i="2"/>
  <c r="C27" i="2"/>
  <c r="I38" i="2"/>
  <c r="J38" i="2" s="1"/>
  <c r="C38" i="2"/>
  <c r="I33" i="2"/>
  <c r="J33" i="2" s="1"/>
  <c r="C33" i="2"/>
  <c r="D33" i="2" s="1"/>
  <c r="I37" i="2"/>
  <c r="J37" i="2" s="1"/>
  <c r="C37" i="2"/>
  <c r="C28" i="2"/>
  <c r="I12" i="2"/>
  <c r="J12" i="2" s="1"/>
  <c r="C12" i="2"/>
  <c r="C18" i="2"/>
  <c r="I18" i="2"/>
  <c r="J18" i="2" s="1"/>
  <c r="C13" i="2"/>
  <c r="I13" i="2"/>
  <c r="J13" i="2" s="1"/>
  <c r="C26" i="2"/>
  <c r="J11" i="2"/>
  <c r="C11" i="2"/>
  <c r="I35" i="2"/>
  <c r="J35" i="2" s="1"/>
  <c r="C35" i="2"/>
  <c r="I14" i="2"/>
  <c r="J14" i="2" s="1"/>
  <c r="C14" i="2"/>
  <c r="C41" i="2"/>
  <c r="I41" i="2"/>
  <c r="J41" i="2" s="1"/>
  <c r="C40" i="2"/>
  <c r="I40" i="2"/>
  <c r="J40" i="2" s="1"/>
  <c r="C39" i="2"/>
  <c r="I39" i="2"/>
  <c r="J39" i="2" s="1"/>
  <c r="I15" i="2"/>
  <c r="J15" i="2" s="1"/>
  <c r="C15" i="2"/>
  <c r="C36" i="2"/>
  <c r="I36" i="2"/>
  <c r="J36" i="2" s="1"/>
  <c r="I34" i="2"/>
  <c r="J34" i="2" s="1"/>
  <c r="C34" i="2"/>
  <c r="H20" i="2" l="1"/>
  <c r="K20" i="2"/>
  <c r="H19" i="2"/>
  <c r="I19" i="2" s="1"/>
  <c r="H21" i="2"/>
  <c r="D39" i="2"/>
  <c r="L39" i="2" s="1"/>
  <c r="D35" i="2"/>
  <c r="L35" i="2" s="1"/>
  <c r="D38" i="2"/>
  <c r="L38" i="2" s="1"/>
  <c r="D34" i="2"/>
  <c r="L34" i="2" s="1"/>
  <c r="D37" i="2"/>
  <c r="L37" i="2" s="1"/>
  <c r="D36" i="2"/>
  <c r="L36" i="2" s="1"/>
  <c r="D40" i="2"/>
  <c r="L40" i="2" s="1"/>
  <c r="K40" i="2"/>
  <c r="K36" i="2"/>
  <c r="K41" i="2"/>
  <c r="K37" i="2"/>
  <c r="K38" i="2"/>
  <c r="K39" i="2"/>
  <c r="K33" i="2"/>
  <c r="K35" i="2"/>
  <c r="K34" i="2"/>
  <c r="D41" i="2"/>
  <c r="L41" i="2" s="1"/>
  <c r="D20" i="2"/>
  <c r="L20" i="2" s="1"/>
  <c r="D26" i="2"/>
  <c r="L26" i="2" s="1"/>
  <c r="D28" i="2"/>
  <c r="L28" i="2" s="1"/>
  <c r="D16" i="2"/>
  <c r="L16" i="2" s="1"/>
  <c r="D19" i="2"/>
  <c r="L19" i="2" s="1"/>
  <c r="K11" i="2"/>
  <c r="I21" i="2"/>
  <c r="J21" i="2" s="1"/>
  <c r="K16" i="2"/>
  <c r="K19" i="2"/>
  <c r="K17" i="2"/>
  <c r="K15" i="2"/>
  <c r="K14" i="2"/>
  <c r="K13" i="2"/>
  <c r="I20" i="2"/>
  <c r="J20" i="2" s="1"/>
  <c r="K12" i="2"/>
  <c r="J19" i="2"/>
  <c r="K21" i="2"/>
  <c r="K18" i="2"/>
  <c r="J16" i="2"/>
  <c r="D13" i="2"/>
  <c r="L13" i="2" s="1"/>
  <c r="D11" i="2"/>
  <c r="L11" i="2" s="1"/>
  <c r="D14" i="2"/>
  <c r="L14" i="2" s="1"/>
  <c r="D27" i="2"/>
  <c r="L27" i="2" s="1"/>
  <c r="D15" i="2"/>
  <c r="L15" i="2" s="1"/>
  <c r="D18" i="2"/>
  <c r="D21" i="2"/>
  <c r="L21" i="2" s="1"/>
  <c r="D12" i="2"/>
  <c r="L12" i="2" s="1"/>
  <c r="L33" i="2"/>
  <c r="D17" i="2"/>
  <c r="L17" i="2" s="1"/>
  <c r="J26" i="2" l="1"/>
  <c r="J27" i="2" l="1"/>
  <c r="H28" i="2"/>
  <c r="K26" i="2"/>
  <c r="I28" i="2" l="1"/>
  <c r="J28" i="2" s="1"/>
</calcChain>
</file>

<file path=xl/sharedStrings.xml><?xml version="1.0" encoding="utf-8"?>
<sst xmlns="http://schemas.openxmlformats.org/spreadsheetml/2006/main" count="318" uniqueCount="118">
  <si>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</si>
  <si>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</si>
  <si>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</si>
  <si>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</si>
  <si>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Pharmacenter Hungary Kft</t>
  </si>
  <si>
    <t>EU/1/14/946/017</t>
  </si>
  <si>
    <t>7x0,5ml előretöltött fecskendőben +7 alkoholos törlőkendő</t>
  </si>
  <si>
    <t>ACCOFIL 48 MILLIÓ E/0,5 ML OLDATOS INJEKCIÓ VAGY INFÚZIÓ ELŐRETÖLTÖTT FECSKENDŐBEN</t>
  </si>
  <si>
    <t>EU/1/14/946/018</t>
  </si>
  <si>
    <t>L03AA13</t>
  </si>
  <si>
    <t>pegfilgastrim</t>
  </si>
  <si>
    <t>EU/1/19/1375/001</t>
  </si>
  <si>
    <t>1x0,6ml előretöltött fecskendőben</t>
  </si>
  <si>
    <t>Aramis Pharma Kft.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</si>
  <si>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</si>
  <si>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</si>
  <si>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</si>
  <si>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</si>
  <si>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</si>
  <si>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</si>
  <si>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</si>
  <si>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</si>
  <si>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</si>
  <si>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EU/1/18/1328/001</t>
  </si>
  <si>
    <t>PELMEG 6 MG OLDATOS INJEKCIÓ ELŐRETÖLTÖTT FECSKENDŐBEN</t>
  </si>
  <si>
    <t>EU/1/08/444/010</t>
  </si>
  <si>
    <t>5x0,5ml előretöltött fecskendőben biztonsági védőeszközzel</t>
  </si>
  <si>
    <t>EU/1/08/444/006</t>
  </si>
  <si>
    <t>5x0,8ml előretöltött fecskendőben</t>
  </si>
  <si>
    <t>EU/1/08/444/012</t>
  </si>
  <si>
    <t>5x0,8ml előretöltött fecskendőben biztonsági védőeszközzel</t>
  </si>
  <si>
    <t>EU/1/08/495/003</t>
  </si>
  <si>
    <t>ZARZIO 30 MILLIÓ E/0,5 ML OLDATOS INJEKCIÓ VAGY INFÚZIÓ ELŐRETÖLTÖTT FECSKENDŐBEN</t>
  </si>
  <si>
    <t>Sandoz Hungária Kereskedelmi Kft.</t>
  </si>
  <si>
    <t>EU/1/08/495/007</t>
  </si>
  <si>
    <t>ZARZIO 48 MILLIÓ E/0,5 ML OLDATOS INJEKCIÓ VAGY INFÚZIÓ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</si>
  <si>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</si>
  <si>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</si>
  <si>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</si>
  <si>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</si>
  <si>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</si>
  <si>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</si>
  <si>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</si>
  <si>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</si>
  <si>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Forgalmazó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</si>
  <si>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</si>
  <si>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</si>
  <si>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</si>
  <si>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</si>
  <si>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</si>
  <si>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</si>
  <si>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</si>
  <si>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</si>
  <si>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</si>
  <si>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</si>
  <si>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</si>
  <si>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</si>
  <si>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</si>
  <si>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</si>
  <si>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</si>
  <si>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</si>
  <si>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</si>
  <si>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</si>
  <si>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</si>
  <si>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</si>
  <si>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</si>
  <si>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</si>
  <si>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</si>
  <si>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</si>
  <si>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</si>
  <si>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</si>
  <si>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</si>
  <si>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</si>
  <si>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</si>
  <si>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</si>
  <si>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</si>
  <si>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</si>
  <si>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</si>
  <si>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</si>
  <si>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</si>
  <si>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</si>
  <si>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</si>
  <si>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</si>
  <si>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</si>
  <si>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</si>
  <si>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</si>
  <si>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</si>
  <si>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</si>
  <si>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</si>
  <si>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</si>
  <si>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</si>
  <si>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</si>
  <si>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</si>
  <si>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</si>
  <si>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</si>
  <si>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</si>
  <si>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</si>
  <si>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</si>
  <si>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</si>
  <si>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</si>
  <si>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RATIOGRASTIM 48 MILLIÓ NE OLDATOS INJEKCIÓ VAGY INFÚZIÓ</t>
  </si>
  <si>
    <t>Teva Magyarország Zrt.</t>
  </si>
  <si>
    <t>Sandoz Hungária Kft.</t>
  </si>
  <si>
    <t>RATIOGRASTIM 30 MILLIÓ NE OLDATOS INJEKCIÓ VAGY INFÚZIÓ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</si>
  <si>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</si>
  <si>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</si>
  <si>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</si>
  <si>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</si>
  <si>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</si>
  <si>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</si>
  <si>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</si>
  <si>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</si>
  <si>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</si>
  <si>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</si>
  <si>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</si>
  <si>
    <t>ADAGOLÁS</t>
  </si>
  <si>
    <t>Preferált</t>
  </si>
  <si>
    <t>igen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</si>
</sst>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&quot;-&quot;??\ _F_t_-;_-@_-"/>
    <numFmt numFmtId="165" formatCode="0.0%"/>
    <numFmt numFmtId="166" formatCode="0.0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0" tint="-0.499984740745262"/>
      <name val="Arial"/>
      <family val="2"/>
      <charset val="238"/>
    </font>
    <font>
      <b/>
      <sz val="10"/>
      <color theme="0" tint="-0.499984740745262"/>
      <name val="Arial"/>
      <family val="2"/>
      <charset val="238"/>
    </font>
    <font>
      <sz val="11"/>
      <color theme="0" tint="-0.499984740745262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1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4" fillId="2" borderId="0" xfId="1" applyNumberFormat="1" applyFont="1" applyFill="1" applyAlignment="1">
      <alignment horizontal="center"/>
    </xf>
    <xf numFmtId="0" fontId="4" fillId="2" borderId="0" xfId="1" applyFont="1" applyFill="1"/>
    <xf numFmtId="0" fontId="4" fillId="2" borderId="0" xfId="1" applyFont="1" applyFill="1" applyAlignment="1">
      <alignment horizontal="right"/>
    </xf>
    <xf numFmtId="0" fontId="4" fillId="3" borderId="0" xfId="1" applyFont="1" applyFill="1" applyBorder="1"/>
    <xf numFmtId="0" fontId="4" fillId="2" borderId="0" xfId="1" applyFont="1" applyFill="1" applyBorder="1" applyAlignment="1">
      <alignment horizontal="center"/>
    </xf>
    <xf numFmtId="0" fontId="4" fillId="4" borderId="0" xfId="1" applyFont="1" applyFill="1" applyBorder="1"/>
    <xf numFmtId="0" fontId="2" fillId="4" borderId="0" xfId="1" applyFont="1" applyFill="1" applyBorder="1"/>
    <xf numFmtId="3" fontId="4" fillId="2" borderId="0" xfId="1" applyNumberFormat="1" applyFont="1" applyFill="1" applyBorder="1" applyAlignment="1">
      <alignment horizontal="left"/>
    </xf>
    <xf numFmtId="9" fontId="5" fillId="2" borderId="0" xfId="2" applyFont="1" applyFill="1" applyAlignment="1">
      <alignment horizontal="left"/>
    </xf>
    <xf numFmtId="1" fontId="4" fillId="3" borderId="0" xfId="1" applyNumberFormat="1" applyFont="1" applyFill="1" applyAlignment="1">
      <alignment horizontal="center"/>
    </xf>
    <xf numFmtId="1" fontId="4" fillId="5" borderId="0" xfId="1" applyNumberFormat="1" applyFont="1" applyFill="1" applyAlignment="1">
      <alignment horizontal="left"/>
    </xf>
    <xf numFmtId="3" fontId="4" fillId="5" borderId="0" xfId="1" applyNumberFormat="1" applyFont="1" applyFill="1" applyAlignment="1">
      <alignment horizontal="center"/>
    </xf>
    <xf numFmtId="9" fontId="4" fillId="3" borderId="0" xfId="2" applyFont="1" applyFill="1" applyAlignment="1">
      <alignment horizontal="center"/>
    </xf>
    <xf numFmtId="0" fontId="4" fillId="3" borderId="0" xfId="1" applyFont="1" applyFill="1"/>
    <xf numFmtId="0" fontId="4" fillId="3" borderId="0" xfId="1" applyFont="1" applyFill="1" applyAlignment="1">
      <alignment horizontal="center"/>
    </xf>
    <xf numFmtId="0" fontId="4" fillId="3" borderId="0" xfId="1" applyFont="1" applyFill="1" applyAlignment="1">
      <alignment horizontal="right"/>
    </xf>
    <xf numFmtId="1" fontId="6" fillId="6" borderId="0" xfId="1" applyNumberFormat="1" applyFont="1" applyFill="1" applyAlignment="1">
      <alignment horizontal="center"/>
    </xf>
    <xf numFmtId="1" fontId="6" fillId="6" borderId="0" xfId="1" applyNumberFormat="1" applyFont="1" applyFill="1" applyAlignment="1">
      <alignment horizontal="left"/>
    </xf>
    <xf numFmtId="3" fontId="6" fillId="6" borderId="0" xfId="1" applyNumberFormat="1" applyFont="1" applyFill="1" applyAlignment="1">
      <alignment horizontal="center"/>
    </xf>
    <xf numFmtId="9" fontId="6" fillId="6" borderId="0" xfId="2" applyFont="1" applyFill="1" applyAlignment="1">
      <alignment horizontal="center"/>
    </xf>
    <xf numFmtId="0" fontId="6" fillId="6" borderId="0" xfId="1" applyFont="1" applyFill="1"/>
    <xf numFmtId="0" fontId="6" fillId="6" borderId="0" xfId="1" applyFont="1" applyFill="1" applyAlignment="1">
      <alignment horizontal="center"/>
    </xf>
    <xf numFmtId="0" fontId="6" fillId="6" borderId="0" xfId="1" applyFont="1" applyFill="1" applyAlignment="1">
      <alignment horizontal="right"/>
    </xf>
    <xf numFmtId="0" fontId="6" fillId="6" borderId="0" xfId="1" applyFont="1" applyFill="1" applyBorder="1"/>
    <xf numFmtId="0" fontId="2" fillId="7" borderId="0" xfId="1" applyFont="1" applyFill="1" applyBorder="1" applyAlignment="1"/>
    <xf numFmtId="0" fontId="2" fillId="7" borderId="0" xfId="1" applyFont="1" applyFill="1"/>
    <xf numFmtId="0" fontId="7" fillId="3" borderId="0" xfId="1" applyFont="1" applyFill="1" applyBorder="1" applyAlignment="1"/>
    <xf numFmtId="0" fontId="7" fillId="3" borderId="0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vertical="center" wrapText="1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5" fontId="7" fillId="3" borderId="0" xfId="2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6" xfId="1" applyFont="1" applyFill="1" applyBorder="1" applyAlignment="1">
      <alignment horizontal="center"/>
    </xf>
    <xf numFmtId="1" fontId="4" fillId="3" borderId="5" xfId="1" applyNumberFormat="1" applyFont="1" applyFill="1" applyBorder="1" applyAlignment="1">
      <alignment horizontal="center"/>
    </xf>
    <xf numFmtId="1" fontId="4" fillId="3" borderId="0" xfId="1" applyNumberFormat="1" applyFont="1" applyFill="1" applyBorder="1" applyAlignment="1">
      <alignment horizontal="center"/>
    </xf>
    <xf numFmtId="165" fontId="4" fillId="3" borderId="0" xfId="2" applyNumberFormat="1" applyFont="1" applyFill="1" applyBorder="1" applyAlignment="1">
      <alignment horizontal="center"/>
    </xf>
    <xf numFmtId="1" fontId="4" fillId="3" borderId="0" xfId="1" applyNumberFormat="1" applyFont="1" applyFill="1" applyBorder="1" applyAlignment="1">
      <alignment horizontal="left"/>
    </xf>
    <xf numFmtId="166" fontId="4" fillId="3" borderId="0" xfId="1" applyNumberFormat="1" applyFont="1" applyFill="1" applyBorder="1" applyAlignment="1">
      <alignment horizontal="center"/>
    </xf>
    <xf numFmtId="1" fontId="4" fillId="3" borderId="6" xfId="1" applyNumberFormat="1" applyFont="1" applyFill="1" applyBorder="1" applyAlignment="1">
      <alignment horizontal="center"/>
    </xf>
    <xf numFmtId="0" fontId="4" fillId="7" borderId="0" xfId="1" applyFont="1" applyFill="1"/>
    <xf numFmtId="0" fontId="4" fillId="3" borderId="0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" fontId="4" fillId="3" borderId="0" xfId="1" applyNumberFormat="1" applyFont="1" applyFill="1" applyBorder="1" applyAlignment="1">
      <alignment horizontal="right"/>
    </xf>
    <xf numFmtId="1" fontId="4" fillId="0" borderId="0" xfId="1" applyNumberFormat="1" applyFont="1" applyFill="1" applyBorder="1" applyAlignment="1">
      <alignment horizontal="center"/>
    </xf>
    <xf numFmtId="0" fontId="2" fillId="7" borderId="0" xfId="1" applyFont="1" applyFill="1" applyBorder="1" applyAlignment="1">
      <alignment horizontal="left"/>
    </xf>
    <xf numFmtId="0" fontId="7" fillId="7" borderId="0" xfId="1" applyFont="1" applyFill="1" applyBorder="1" applyAlignment="1">
      <alignment horizontal="left"/>
    </xf>
    <xf numFmtId="165" fontId="7" fillId="7" borderId="0" xfId="1" applyNumberFormat="1" applyFont="1" applyFill="1" applyBorder="1" applyAlignment="1">
      <alignment horizontal="left"/>
    </xf>
    <xf numFmtId="3" fontId="4" fillId="3" borderId="0" xfId="1" applyNumberFormat="1" applyFont="1" applyFill="1" applyAlignment="1">
      <alignment horizontal="center"/>
    </xf>
    <xf numFmtId="3" fontId="4" fillId="3" borderId="0" xfId="1" applyNumberFormat="1" applyFont="1" applyFill="1"/>
    <xf numFmtId="0" fontId="7" fillId="3" borderId="0" xfId="1" applyFont="1" applyFill="1" applyBorder="1" applyAlignment="1">
      <alignment horizontal="left"/>
    </xf>
    <xf numFmtId="166" fontId="4" fillId="3" borderId="0" xfId="1" applyNumberFormat="1" applyFont="1" applyFill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 wrapText="1"/>
    </xf>
    <xf numFmtId="0" fontId="1" fillId="0" borderId="0" xfId="0" applyFont="1"/>
    <xf numFmtId="0" fontId="8" fillId="0" borderId="0" xfId="0" applyFont="1"/>
    <xf numFmtId="1" fontId="4" fillId="0" borderId="5" xfId="1" applyNumberFormat="1" applyFont="1" applyFill="1" applyBorder="1" applyAlignment="1">
      <alignment horizontal="center"/>
    </xf>
    <xf numFmtId="1" fontId="4" fillId="0" borderId="0" xfId="1" applyNumberFormat="1" applyFont="1" applyFill="1" applyBorder="1" applyAlignment="1">
      <alignment horizontal="right"/>
    </xf>
    <xf numFmtId="0" fontId="8" fillId="0" borderId="0" xfId="0" applyFont="1" applyFill="1"/>
    <xf numFmtId="0" fontId="4" fillId="0" borderId="0" xfId="1" applyFont="1" applyFill="1" applyBorder="1"/>
    <xf numFmtId="1" fontId="4" fillId="4" borderId="5" xfId="1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>
      <alignment horizontal="center"/>
    </xf>
    <xf numFmtId="165" fontId="4" fillId="4" borderId="0" xfId="2" applyNumberFormat="1" applyFont="1" applyFill="1" applyBorder="1" applyAlignment="1">
      <alignment horizontal="center"/>
    </xf>
    <xf numFmtId="0" fontId="8" fillId="4" borderId="0" xfId="0" applyFont="1" applyFill="1"/>
    <xf numFmtId="1" fontId="4" fillId="4" borderId="0" xfId="1" applyNumberFormat="1" applyFont="1" applyFill="1" applyBorder="1" applyAlignment="1">
      <alignment horizontal="right"/>
    </xf>
    <xf numFmtId="3" fontId="4" fillId="4" borderId="0" xfId="2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>
      <alignment horizontal="left"/>
    </xf>
    <xf numFmtId="0" fontId="0" fillId="4" borderId="0" xfId="0" applyFill="1"/>
    <xf numFmtId="0" fontId="2" fillId="4" borderId="5" xfId="1" applyFont="1" applyFill="1" applyBorder="1" applyAlignment="1">
      <alignment horizontal="center"/>
    </xf>
    <xf numFmtId="0" fontId="2" fillId="4" borderId="0" xfId="1" applyFont="1" applyFill="1" applyBorder="1" applyAlignment="1">
      <alignment horizontal="center"/>
    </xf>
    <xf numFmtId="165" fontId="7" fillId="4" borderId="0" xfId="2" applyNumberFormat="1" applyFont="1" applyFill="1" applyBorder="1" applyAlignment="1">
      <alignment horizontal="center"/>
    </xf>
    <xf numFmtId="3" fontId="2" fillId="4" borderId="0" xfId="1" applyNumberFormat="1" applyFont="1" applyFill="1" applyBorder="1" applyAlignment="1">
      <alignment horizontal="center"/>
    </xf>
    <xf numFmtId="0" fontId="2" fillId="4" borderId="0" xfId="1" applyFont="1" applyFill="1" applyBorder="1" applyAlignment="1">
      <alignment horizontal="right"/>
    </xf>
    <xf numFmtId="0" fontId="2" fillId="4" borderId="6" xfId="1" applyFont="1" applyFill="1" applyBorder="1" applyAlignment="1">
      <alignment horizontal="center"/>
    </xf>
    <xf numFmtId="166" fontId="4" fillId="4" borderId="0" xfId="1" applyNumberFormat="1" applyFont="1" applyFill="1" applyBorder="1" applyAlignment="1">
      <alignment horizontal="center"/>
    </xf>
    <xf numFmtId="1" fontId="4" fillId="4" borderId="6" xfId="1" applyNumberFormat="1" applyFont="1" applyFill="1" applyBorder="1" applyAlignment="1">
      <alignment horizontal="center"/>
    </xf>
    <xf numFmtId="1" fontId="4" fillId="4" borderId="0" xfId="1" applyNumberFormat="1" applyFont="1" applyFill="1" applyBorder="1" applyAlignment="1"/>
    <xf numFmtId="2" fontId="4" fillId="4" borderId="0" xfId="1" applyNumberFormat="1" applyFont="1" applyFill="1" applyBorder="1" applyAlignment="1">
      <alignment horizontal="center"/>
    </xf>
    <xf numFmtId="3" fontId="4" fillId="2" borderId="0" xfId="1" applyNumberFormat="1" applyFont="1" applyFill="1" applyBorder="1" applyAlignment="1">
      <alignment horizontal="left"/>
    </xf>
    <xf numFmtId="165" fontId="4" fillId="0" borderId="0" xfId="2" applyNumberFormat="1" applyFont="1" applyFill="1" applyBorder="1" applyAlignment="1">
      <alignment horizontal="center"/>
    </xf>
    <xf numFmtId="0" fontId="0" fillId="0" borderId="0" xfId="0" applyFill="1"/>
    <xf numFmtId="9" fontId="4" fillId="6" borderId="0" xfId="2" applyFont="1" applyFill="1" applyAlignment="1">
      <alignment horizontal="center"/>
    </xf>
    <xf numFmtId="3" fontId="4" fillId="2" borderId="0" xfId="1" applyNumberFormat="1" applyFont="1" applyFill="1" applyBorder="1" applyAlignment="1">
      <alignment horizontal="left"/>
    </xf>
    <xf numFmtId="3" fontId="4" fillId="2" borderId="0" xfId="1" applyNumberFormat="1" applyFont="1" applyFill="1" applyBorder="1" applyAlignment="1">
      <alignment horizontal="left"/>
    </xf>
    <xf numFmtId="0" fontId="8" fillId="8" borderId="0" xfId="0" applyFont="1" applyFill="1"/>
    <xf numFmtId="3" fontId="9" fillId="2" borderId="0" xfId="1" applyNumberFormat="1" applyFont="1" applyFill="1" applyBorder="1" applyAlignment="1">
      <alignment horizontal="left"/>
    </xf>
    <xf numFmtId="9" fontId="9" fillId="3" borderId="0" xfId="2" applyFont="1" applyFill="1" applyAlignment="1">
      <alignment horizontal="center"/>
    </xf>
    <xf numFmtId="9" fontId="9" fillId="6" borderId="0" xfId="2" applyFont="1" applyFill="1" applyAlignment="1">
      <alignment horizontal="center"/>
    </xf>
    <xf numFmtId="0" fontId="10" fillId="3" borderId="0" xfId="1" applyFont="1" applyFill="1" applyBorder="1" applyAlignment="1">
      <alignment horizontal="center"/>
    </xf>
    <xf numFmtId="0" fontId="10" fillId="2" borderId="3" xfId="1" applyFont="1" applyFill="1" applyBorder="1" applyAlignment="1">
      <alignment horizontal="center" vertical="center" wrapText="1"/>
    </xf>
    <xf numFmtId="3" fontId="10" fillId="4" borderId="0" xfId="1" applyNumberFormat="1" applyFont="1" applyFill="1" applyBorder="1" applyAlignment="1">
      <alignment horizontal="center"/>
    </xf>
    <xf numFmtId="1" fontId="9" fillId="4" borderId="0" xfId="1" applyNumberFormat="1" applyFont="1" applyFill="1" applyBorder="1" applyAlignment="1">
      <alignment horizontal="center"/>
    </xf>
    <xf numFmtId="1" fontId="11" fillId="4" borderId="0" xfId="0" applyNumberFormat="1" applyFont="1" applyFill="1" applyAlignment="1">
      <alignment horizontal="center"/>
    </xf>
    <xf numFmtId="1" fontId="11" fillId="0" borderId="0" xfId="0" applyNumberFormat="1" applyFont="1" applyAlignment="1">
      <alignment horizontal="center"/>
    </xf>
    <xf numFmtId="0" fontId="9" fillId="0" borderId="0" xfId="1" applyFont="1" applyFill="1" applyAlignment="1">
      <alignment horizontal="center"/>
    </xf>
    <xf numFmtId="0" fontId="9" fillId="3" borderId="0" xfId="1" applyFont="1" applyFill="1" applyAlignment="1">
      <alignment horizontal="center"/>
    </xf>
    <xf numFmtId="3" fontId="9" fillId="3" borderId="0" xfId="1" applyNumberFormat="1" applyFont="1" applyFill="1" applyAlignment="1">
      <alignment horizontal="center"/>
    </xf>
    <xf numFmtId="3" fontId="10" fillId="3" borderId="0" xfId="1" applyNumberFormat="1" applyFont="1" applyFill="1" applyBorder="1" applyAlignment="1">
      <alignment horizontal="center"/>
    </xf>
    <xf numFmtId="0" fontId="11" fillId="0" borderId="0" xfId="0" applyFont="1"/>
    <xf numFmtId="1" fontId="11" fillId="0" borderId="0" xfId="0" applyNumberFormat="1" applyFont="1" applyFill="1" applyAlignment="1">
      <alignment horizontal="center"/>
    </xf>
    <xf numFmtId="3" fontId="4" fillId="0" borderId="0" xfId="2" applyNumberFormat="1" applyFont="1" applyFill="1" applyBorder="1" applyAlignment="1">
      <alignment horizontal="center"/>
    </xf>
    <xf numFmtId="1" fontId="4" fillId="0" borderId="0" xfId="1" applyNumberFormat="1" applyFont="1" applyFill="1" applyBorder="1" applyAlignment="1">
      <alignment horizontal="left"/>
    </xf>
    <xf numFmtId="1" fontId="8" fillId="4" borderId="0" xfId="0" applyNumberFormat="1" applyFont="1" applyFill="1"/>
    <xf numFmtId="0" fontId="0" fillId="4" borderId="0" xfId="0" applyFill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/>
    </xf>
    <xf numFmtId="166" fontId="4" fillId="0" borderId="0" xfId="1" applyNumberFormat="1" applyFont="1" applyFill="1" applyBorder="1" applyAlignment="1">
      <alignment horizontal="center"/>
    </xf>
    <xf numFmtId="1" fontId="4" fillId="0" borderId="6" xfId="1" applyNumberFormat="1" applyFont="1" applyFill="1" applyBorder="1" applyAlignment="1">
      <alignment horizontal="center"/>
    </xf>
  </cellXfs>
  <cellStyles count="4">
    <cellStyle name="Ezres 2" xfId="3"/>
    <cellStyle name="Normál" xfId="0" builtinId="0"/>
    <cellStyle name="Normál 2" xfId="1"/>
    <cellStyle name="Százalék 2" xfId="2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44"/>
  <sheetViews>
    <sheetView tabSelected="1" zoomScale="70" zoomScaleNormal="70" workbookViewId="0">
      <selection activeCell="K26" sqref="K26"/>
    </sheetView>
  </sheetViews>
  <sheetFormatPr defaultRowHeight="14.4" x14ac:dyDescent="0.3"/>
  <cols>
    <col min="1" max="1" width="54.21875" bestFit="1" customWidth="1"/>
    <col min="2" max="2" width="27.33203125" bestFit="1" customWidth="1"/>
    <col min="3" max="3" width="9" customWidth="1"/>
    <col min="4" max="4" width="17" customWidth="1"/>
    <col min="5" max="5" width="9.109375" style="63" customWidth="1"/>
    <col min="6" max="6" width="15.33203125" style="63" customWidth="1"/>
    <col min="7" max="7" width="8.5546875" style="63" bestFit="1" customWidth="1"/>
    <col min="8" max="8" width="14.5546875" style="106" customWidth="1"/>
    <col min="9" max="14" width="11.6640625" customWidth="1"/>
    <col min="15" max="15" width="12.88671875" customWidth="1"/>
    <col min="16" max="16" width="91" bestFit="1" customWidth="1"/>
    <col min="17" max="17" width="64.6640625" bestFit="1" customWidth="1"/>
    <col min="18" max="18" width="7.109375" customWidth="1"/>
    <col min="19" max="19" width="8.5546875" bestFit="1" customWidth="1"/>
    <col min="20" max="20" width="13.88671875" bestFit="1" customWidth="1"/>
    <col min="21" max="21" width="16.88671875" bestFit="1" customWidth="1"/>
    <col min="22" max="22" width="7.6640625" bestFit="1" customWidth="1"/>
    <col min="23" max="23" width="5.6640625" bestFit="1" customWidth="1"/>
    <col min="24" max="24" width="7.6640625" bestFit="1" customWidth="1"/>
    <col min="25" max="25" width="8.6640625" bestFit="1" customWidth="1"/>
    <col min="26" max="26" width="5.6640625" bestFit="1" customWidth="1"/>
    <col min="27" max="27" width="33.109375" bestFit="1" customWidth="1"/>
    <col min="28" max="28" width="18.44140625" customWidth="1"/>
  </cols>
  <sheetData>
    <row r="1" spans="1:27" s="7" customFormat="1" ht="13.2" x14ac:dyDescent="0.25">
      <c r="A1" s="2" t="s">
        <v>68</v>
      </c>
      <c r="B1" s="3" t="s">
        <v>69</v>
      </c>
      <c r="C1" s="91" t="s">
        <v>70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4"/>
      <c r="V1" s="5"/>
      <c r="W1" s="5"/>
      <c r="X1" s="5"/>
      <c r="Y1" s="5"/>
      <c r="Z1" s="6"/>
      <c r="AA1" s="5"/>
    </row>
    <row r="2" spans="1:27" s="7" customFormat="1" ht="13.2" x14ac:dyDescent="0.25">
      <c r="A2" s="8"/>
      <c r="B2" s="3" t="s">
        <v>71</v>
      </c>
      <c r="C2" s="91" t="s">
        <v>72</v>
      </c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4"/>
      <c r="V2" s="5"/>
      <c r="W2" s="5"/>
      <c r="X2" s="5"/>
      <c r="Y2" s="5"/>
      <c r="Z2" s="6"/>
      <c r="AA2" s="5"/>
    </row>
    <row r="3" spans="1:27" s="7" customFormat="1" ht="13.2" x14ac:dyDescent="0.25">
      <c r="A3" s="8"/>
      <c r="B3" s="3" t="s">
        <v>73</v>
      </c>
      <c r="C3" s="91" t="s">
        <v>74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4"/>
      <c r="V3" s="5"/>
      <c r="W3" s="5"/>
      <c r="X3" s="5"/>
      <c r="Y3" s="5"/>
      <c r="Z3" s="6"/>
      <c r="AA3" s="5"/>
    </row>
    <row r="4" spans="1:27" s="7" customFormat="1" ht="13.2" x14ac:dyDescent="0.25">
      <c r="A4" s="8"/>
      <c r="B4" s="3" t="s">
        <v>75</v>
      </c>
      <c r="C4" s="91" t="s">
        <v>76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4"/>
      <c r="V4" s="5"/>
      <c r="W4" s="5"/>
      <c r="X4" s="5"/>
      <c r="Y4" s="5"/>
      <c r="Z4" s="6"/>
      <c r="AA4" s="5"/>
    </row>
    <row r="5" spans="1:27" s="7" customFormat="1" ht="13.2" x14ac:dyDescent="0.25">
      <c r="A5" s="2" t="s">
        <v>77</v>
      </c>
      <c r="B5" s="9" t="s">
        <v>78</v>
      </c>
      <c r="C5" s="10"/>
      <c r="D5" s="11"/>
      <c r="E5" s="90"/>
      <c r="F5" s="86"/>
      <c r="G5" s="86"/>
      <c r="H5" s="93"/>
      <c r="I5" s="11"/>
      <c r="J5" s="12"/>
      <c r="K5" s="11"/>
      <c r="L5" s="11"/>
      <c r="M5" s="11"/>
      <c r="N5" s="90"/>
      <c r="O5" s="11"/>
      <c r="P5" s="11"/>
      <c r="Q5" s="11"/>
      <c r="R5" s="11"/>
      <c r="S5" s="11"/>
      <c r="T5" s="11"/>
      <c r="U5" s="4"/>
      <c r="V5" s="5"/>
      <c r="W5" s="5"/>
      <c r="X5" s="5"/>
      <c r="Y5" s="5"/>
      <c r="Z5" s="6"/>
      <c r="AA5" s="5"/>
    </row>
    <row r="6" spans="1:27" s="7" customFormat="1" ht="13.2" x14ac:dyDescent="0.25">
      <c r="A6" s="13"/>
      <c r="B6" s="14" t="s">
        <v>79</v>
      </c>
      <c r="C6" s="15"/>
      <c r="D6" s="16"/>
      <c r="E6" s="16"/>
      <c r="F6" s="16"/>
      <c r="G6" s="16"/>
      <c r="H6" s="94"/>
      <c r="I6" s="16"/>
      <c r="J6" s="16"/>
      <c r="K6" s="16"/>
      <c r="L6" s="16"/>
      <c r="M6" s="17"/>
      <c r="N6" s="17"/>
      <c r="O6" s="16"/>
      <c r="P6" s="16"/>
      <c r="Q6" s="16"/>
      <c r="R6" s="18"/>
      <c r="S6" s="17"/>
      <c r="T6" s="17"/>
      <c r="U6" s="13"/>
      <c r="V6" s="17"/>
      <c r="W6" s="17"/>
      <c r="X6" s="17"/>
      <c r="Y6" s="17"/>
      <c r="Z6" s="19"/>
      <c r="AA6" s="17"/>
    </row>
    <row r="7" spans="1:27" s="27" customFormat="1" ht="13.2" x14ac:dyDescent="0.25">
      <c r="A7" s="20"/>
      <c r="B7" s="21"/>
      <c r="C7" s="22"/>
      <c r="D7" s="23"/>
      <c r="E7" s="89"/>
      <c r="F7" s="89"/>
      <c r="G7" s="89"/>
      <c r="H7" s="95"/>
      <c r="I7" s="23"/>
      <c r="J7" s="23"/>
      <c r="K7" s="23"/>
      <c r="L7" s="23"/>
      <c r="M7" s="24"/>
      <c r="N7" s="24"/>
      <c r="O7" s="23"/>
      <c r="P7" s="23"/>
      <c r="Q7" s="23"/>
      <c r="R7" s="25"/>
      <c r="S7" s="24"/>
      <c r="T7" s="24"/>
      <c r="U7" s="20"/>
      <c r="V7" s="24"/>
      <c r="W7" s="24"/>
      <c r="X7" s="24"/>
      <c r="Y7" s="24"/>
      <c r="Z7" s="26"/>
      <c r="AA7" s="24"/>
    </row>
    <row r="8" spans="1:27" s="7" customFormat="1" ht="13.8" thickBot="1" x14ac:dyDescent="0.3">
      <c r="A8" s="28" t="s">
        <v>80</v>
      </c>
      <c r="B8" s="29"/>
      <c r="C8" s="29"/>
      <c r="D8" s="30"/>
      <c r="E8" s="38"/>
      <c r="F8" s="38"/>
      <c r="G8" s="38"/>
      <c r="H8" s="96"/>
      <c r="I8" s="31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13"/>
      <c r="V8" s="17"/>
      <c r="W8" s="17"/>
      <c r="X8" s="17"/>
      <c r="Y8" s="17"/>
      <c r="Z8" s="19"/>
      <c r="AA8" s="17"/>
    </row>
    <row r="9" spans="1:27" s="7" customFormat="1" ht="51.75" customHeight="1" x14ac:dyDescent="0.25">
      <c r="A9" s="32" t="s">
        <v>71</v>
      </c>
      <c r="B9" s="33" t="s">
        <v>115</v>
      </c>
      <c r="C9" s="33" t="s">
        <v>73</v>
      </c>
      <c r="D9" s="33" t="s">
        <v>75</v>
      </c>
      <c r="E9" s="33" t="s">
        <v>42</v>
      </c>
      <c r="F9" s="33" t="s">
        <v>42</v>
      </c>
      <c r="G9" s="33" t="s">
        <v>43</v>
      </c>
      <c r="H9" s="97" t="s">
        <v>82</v>
      </c>
      <c r="I9" s="33" t="s">
        <v>83</v>
      </c>
      <c r="J9" s="33" t="s">
        <v>84</v>
      </c>
      <c r="K9" s="33" t="s">
        <v>85</v>
      </c>
      <c r="L9" s="33" t="s">
        <v>86</v>
      </c>
      <c r="M9" s="33" t="s">
        <v>87</v>
      </c>
      <c r="N9" s="33" t="s">
        <v>116</v>
      </c>
      <c r="O9" s="33" t="s">
        <v>88</v>
      </c>
      <c r="P9" s="33" t="s">
        <v>89</v>
      </c>
      <c r="Q9" s="33" t="s">
        <v>90</v>
      </c>
      <c r="R9" s="33" t="s">
        <v>69</v>
      </c>
      <c r="S9" s="34" t="s">
        <v>91</v>
      </c>
      <c r="T9" s="34" t="s">
        <v>41</v>
      </c>
      <c r="U9" s="34" t="s">
        <v>92</v>
      </c>
      <c r="V9" s="35" t="s">
        <v>93</v>
      </c>
      <c r="W9" s="34" t="s">
        <v>94</v>
      </c>
      <c r="X9" s="35" t="s">
        <v>95</v>
      </c>
      <c r="Y9" s="35"/>
      <c r="Z9" s="34" t="s">
        <v>96</v>
      </c>
      <c r="AA9" s="36" t="s">
        <v>44</v>
      </c>
    </row>
    <row r="10" spans="1:27" s="9" customFormat="1" ht="13.2" x14ac:dyDescent="0.25">
      <c r="A10" s="76"/>
      <c r="B10" s="77"/>
      <c r="C10" s="77"/>
      <c r="D10" s="78"/>
      <c r="E10" s="79"/>
      <c r="F10" s="79"/>
      <c r="G10" s="79"/>
      <c r="H10" s="98"/>
      <c r="I10" s="77"/>
      <c r="J10" s="77"/>
      <c r="K10" s="77"/>
      <c r="L10" s="77"/>
      <c r="M10" s="77"/>
      <c r="O10" s="77"/>
      <c r="P10" s="10"/>
      <c r="Q10" s="10"/>
      <c r="R10" s="77"/>
      <c r="S10" s="10"/>
      <c r="T10" s="10"/>
      <c r="U10" s="10"/>
      <c r="V10" s="80"/>
      <c r="W10" s="10"/>
      <c r="X10" s="80"/>
      <c r="Y10" s="80"/>
      <c r="Z10" s="10"/>
      <c r="AA10" s="81"/>
    </row>
    <row r="11" spans="1:27" s="9" customFormat="1" x14ac:dyDescent="0.3">
      <c r="A11" s="68">
        <f>V11*R11</f>
        <v>11.200000000000001</v>
      </c>
      <c r="B11" s="69" t="s">
        <v>97</v>
      </c>
      <c r="C11" s="69">
        <f>G11/A11</f>
        <v>2879.9999999999995</v>
      </c>
      <c r="D11" s="70">
        <f>C11/C$11</f>
        <v>1</v>
      </c>
      <c r="E11" s="71">
        <v>29059</v>
      </c>
      <c r="F11" s="92">
        <v>28477</v>
      </c>
      <c r="G11" s="92">
        <v>32256</v>
      </c>
      <c r="H11" s="99"/>
      <c r="I11" s="69">
        <f>IF(A11*30&gt;300,A11*30,300)</f>
        <v>336.00000000000006</v>
      </c>
      <c r="J11" s="69">
        <f>G11-I11</f>
        <v>31920</v>
      </c>
      <c r="K11" s="72">
        <f>IF((G11-(1.1*$J$11/$A$11*A11+3500))&lt;0,0,G11-(1.1*$J$11/$A$11*A11+3500))</f>
        <v>0</v>
      </c>
      <c r="L11" s="69" t="str">
        <f>IF(D11&lt;1.5,"",1.5*$C$11*A11)</f>
        <v/>
      </c>
      <c r="M11" s="69"/>
      <c r="N11" s="77" t="s">
        <v>117</v>
      </c>
      <c r="O11" s="69">
        <v>210779116</v>
      </c>
      <c r="P11" s="74" t="s">
        <v>7</v>
      </c>
      <c r="Q11" s="69" t="s">
        <v>6</v>
      </c>
      <c r="R11" s="82">
        <v>1.6</v>
      </c>
      <c r="S11" s="69" t="s">
        <v>2</v>
      </c>
      <c r="T11" s="69" t="s">
        <v>3</v>
      </c>
      <c r="U11" s="69" t="s">
        <v>8</v>
      </c>
      <c r="V11" s="69">
        <v>7</v>
      </c>
      <c r="W11" s="69" t="s">
        <v>98</v>
      </c>
      <c r="X11" s="69">
        <v>480</v>
      </c>
      <c r="Y11" s="69"/>
      <c r="Z11" s="69" t="s">
        <v>99</v>
      </c>
      <c r="AA11" s="83" t="s">
        <v>4</v>
      </c>
    </row>
    <row r="12" spans="1:27" s="9" customFormat="1" x14ac:dyDescent="0.3">
      <c r="A12" s="68">
        <f>V12*R12</f>
        <v>7</v>
      </c>
      <c r="B12" s="69" t="s">
        <v>97</v>
      </c>
      <c r="C12" s="69">
        <f>G12/A12</f>
        <v>2896.8571428571427</v>
      </c>
      <c r="D12" s="70">
        <f>C12/C$11</f>
        <v>1.0058531746031747</v>
      </c>
      <c r="E12" s="71">
        <v>17909</v>
      </c>
      <c r="F12" s="92">
        <v>17550</v>
      </c>
      <c r="G12" s="92">
        <v>20278</v>
      </c>
      <c r="H12" s="99"/>
      <c r="I12" s="69">
        <f>IF(A12*30&gt;300,A12*30,300)</f>
        <v>300</v>
      </c>
      <c r="J12" s="69">
        <f>G12-I12</f>
        <v>19978</v>
      </c>
      <c r="K12" s="72">
        <f>IF((G12-(1.1*$J$11/$A$11*A12+3500))&lt;0,0,G12-(1.1*$J$11/$A$11*A12+3500))</f>
        <v>0</v>
      </c>
      <c r="L12" s="69" t="str">
        <f>IF(D12&lt;1.5,"",1.5*$C$11*A12)</f>
        <v/>
      </c>
      <c r="M12" s="69"/>
      <c r="N12" s="77" t="s">
        <v>117</v>
      </c>
      <c r="O12" s="69">
        <v>210779108</v>
      </c>
      <c r="P12" s="74" t="s">
        <v>0</v>
      </c>
      <c r="Q12" s="69" t="s">
        <v>6</v>
      </c>
      <c r="R12" s="82">
        <v>1</v>
      </c>
      <c r="S12" s="69" t="s">
        <v>2</v>
      </c>
      <c r="T12" s="69" t="s">
        <v>3</v>
      </c>
      <c r="U12" s="69" t="s">
        <v>5</v>
      </c>
      <c r="V12" s="69">
        <v>7</v>
      </c>
      <c r="W12" s="69" t="s">
        <v>98</v>
      </c>
      <c r="X12" s="69">
        <v>300</v>
      </c>
      <c r="Y12" s="69"/>
      <c r="Z12" s="69" t="s">
        <v>99</v>
      </c>
      <c r="AA12" s="83" t="s">
        <v>4</v>
      </c>
    </row>
    <row r="13" spans="1:27" s="9" customFormat="1" x14ac:dyDescent="0.3">
      <c r="A13" s="68">
        <f>V13*R13</f>
        <v>8</v>
      </c>
      <c r="B13" s="69" t="s">
        <v>97</v>
      </c>
      <c r="C13" s="69">
        <f>G13/A13</f>
        <v>2939.75</v>
      </c>
      <c r="D13" s="70">
        <f>C13/C$11</f>
        <v>1.0207465277777779</v>
      </c>
      <c r="E13" s="71">
        <v>20977</v>
      </c>
      <c r="F13" s="92">
        <v>20506</v>
      </c>
      <c r="G13" s="92">
        <v>23518</v>
      </c>
      <c r="H13" s="99"/>
      <c r="I13" s="69">
        <f>IF(A13*30&gt;300,A13*30,300)</f>
        <v>300</v>
      </c>
      <c r="J13" s="69">
        <f>G13-I13</f>
        <v>23218</v>
      </c>
      <c r="K13" s="72">
        <f>IF((G13-(1.1*$J$11/$A$11*A13+3500))&lt;0,0,G13-(1.1*$J$11/$A$11*A13+3500))</f>
        <v>0</v>
      </c>
      <c r="L13" s="69" t="str">
        <f>IF(D13&lt;1.5,"",1.5*$C$11*A13)</f>
        <v/>
      </c>
      <c r="M13" s="69"/>
      <c r="N13" s="77" t="s">
        <v>117</v>
      </c>
      <c r="O13" s="69">
        <v>210376031</v>
      </c>
      <c r="P13" s="74" t="s">
        <v>35</v>
      </c>
      <c r="Q13" s="69" t="s">
        <v>17</v>
      </c>
      <c r="R13" s="82">
        <v>1.6</v>
      </c>
      <c r="S13" s="69" t="s">
        <v>2</v>
      </c>
      <c r="T13" s="69" t="s">
        <v>3</v>
      </c>
      <c r="U13" s="69" t="s">
        <v>34</v>
      </c>
      <c r="V13" s="69">
        <v>5</v>
      </c>
      <c r="W13" s="69" t="s">
        <v>98</v>
      </c>
      <c r="X13" s="69">
        <v>480</v>
      </c>
      <c r="Y13" s="69"/>
      <c r="Z13" s="69" t="s">
        <v>99</v>
      </c>
      <c r="AA13" s="83" t="s">
        <v>102</v>
      </c>
    </row>
    <row r="14" spans="1:27" s="9" customFormat="1" x14ac:dyDescent="0.3">
      <c r="A14" s="68">
        <f>V14*R14</f>
        <v>5</v>
      </c>
      <c r="B14" s="69" t="s">
        <v>97</v>
      </c>
      <c r="C14" s="69">
        <f>G14/A14</f>
        <v>2941.6</v>
      </c>
      <c r="D14" s="70">
        <f>C14/C$11</f>
        <v>1.0213888888888891</v>
      </c>
      <c r="E14" s="71">
        <v>12756</v>
      </c>
      <c r="F14" s="92">
        <v>12469</v>
      </c>
      <c r="G14" s="92">
        <v>14708</v>
      </c>
      <c r="H14" s="99"/>
      <c r="I14" s="69">
        <f>IF(A14*30&gt;300,A14*30,300)</f>
        <v>300</v>
      </c>
      <c r="J14" s="69">
        <f>G14-I14</f>
        <v>14408</v>
      </c>
      <c r="K14" s="72">
        <f>IF((G14-(1.1*$J$11/$A$11*A14+3500))&lt;0,0,G14-(1.1*$J$11/$A$11*A14+3500))</f>
        <v>0</v>
      </c>
      <c r="L14" s="69" t="str">
        <f>IF(D14&lt;1.5,"",1.5*$C$11*A14)</f>
        <v/>
      </c>
      <c r="M14" s="69"/>
      <c r="N14" s="77" t="s">
        <v>117</v>
      </c>
      <c r="O14" s="69">
        <v>210375996</v>
      </c>
      <c r="P14" s="74" t="s">
        <v>32</v>
      </c>
      <c r="Q14" s="69" t="s">
        <v>17</v>
      </c>
      <c r="R14" s="82">
        <v>1</v>
      </c>
      <c r="S14" s="69" t="s">
        <v>2</v>
      </c>
      <c r="T14" s="69" t="s">
        <v>3</v>
      </c>
      <c r="U14" s="69" t="s">
        <v>31</v>
      </c>
      <c r="V14" s="69">
        <v>5</v>
      </c>
      <c r="W14" s="69" t="s">
        <v>98</v>
      </c>
      <c r="X14" s="69">
        <v>300</v>
      </c>
      <c r="Y14" s="69"/>
      <c r="Z14" s="69" t="s">
        <v>99</v>
      </c>
      <c r="AA14" s="83" t="s">
        <v>102</v>
      </c>
    </row>
    <row r="15" spans="1:27" s="9" customFormat="1" x14ac:dyDescent="0.3">
      <c r="A15" s="68">
        <f>V15*R15</f>
        <v>8</v>
      </c>
      <c r="B15" s="69" t="s">
        <v>97</v>
      </c>
      <c r="C15" s="69">
        <f>G15/A15</f>
        <v>2993.125</v>
      </c>
      <c r="D15" s="70">
        <f>C15/C$11</f>
        <v>1.0392795138888891</v>
      </c>
      <c r="E15" s="71">
        <v>21996</v>
      </c>
      <c r="F15" s="92">
        <v>20896</v>
      </c>
      <c r="G15" s="92">
        <v>23945</v>
      </c>
      <c r="H15" s="99"/>
      <c r="I15" s="69">
        <f>IF(A15*30&gt;300,A15*30,300)</f>
        <v>300</v>
      </c>
      <c r="J15" s="69">
        <f>G15-I15</f>
        <v>23645</v>
      </c>
      <c r="K15" s="72">
        <f>IF((G15-(1.1*$J$11/$A$11*A15+3500))&lt;0,0,G15-(1.1*$J$11/$A$11*A15+3500))</f>
        <v>0</v>
      </c>
      <c r="L15" s="69" t="str">
        <f>IF(D15&lt;1.5,"",1.5*$C$11*A15)</f>
        <v/>
      </c>
      <c r="M15" s="69"/>
      <c r="N15" s="77" t="s">
        <v>117</v>
      </c>
      <c r="O15" s="69">
        <v>210510863</v>
      </c>
      <c r="P15" s="74" t="s">
        <v>19</v>
      </c>
      <c r="Q15" s="69" t="s">
        <v>17</v>
      </c>
      <c r="R15" s="82">
        <v>1.6</v>
      </c>
      <c r="S15" s="69" t="s">
        <v>2</v>
      </c>
      <c r="T15" s="69" t="s">
        <v>3</v>
      </c>
      <c r="U15" s="69" t="s">
        <v>18</v>
      </c>
      <c r="V15" s="69">
        <v>5</v>
      </c>
      <c r="W15" s="69" t="s">
        <v>98</v>
      </c>
      <c r="X15" s="69">
        <v>480</v>
      </c>
      <c r="Y15" s="69"/>
      <c r="Z15" s="69" t="s">
        <v>99</v>
      </c>
      <c r="AA15" s="83" t="s">
        <v>13</v>
      </c>
    </row>
    <row r="16" spans="1:27" s="9" customFormat="1" x14ac:dyDescent="0.3">
      <c r="A16" s="68">
        <f>V16*R16</f>
        <v>5</v>
      </c>
      <c r="B16" s="69" t="s">
        <v>97</v>
      </c>
      <c r="C16" s="69">
        <f>G16/A16</f>
        <v>3033</v>
      </c>
      <c r="D16" s="70">
        <f>C16/C$11</f>
        <v>1.0531250000000001</v>
      </c>
      <c r="E16" s="71">
        <v>13564</v>
      </c>
      <c r="F16" s="92">
        <v>12886</v>
      </c>
      <c r="G16" s="92">
        <v>15165</v>
      </c>
      <c r="H16" s="100"/>
      <c r="I16" s="69">
        <f>IF(A16*30&gt;300,A16*30,300)</f>
        <v>300</v>
      </c>
      <c r="J16" s="69">
        <f>G16-I16</f>
        <v>14865</v>
      </c>
      <c r="K16" s="72">
        <f>IF((G16-(1.1*$J$11/$A$11*A16+3500))&lt;0,0,G16-(1.1*$J$11/$A$11*A16+3500))</f>
        <v>0</v>
      </c>
      <c r="L16" s="69" t="str">
        <f>IF(D16&lt;1.5,"",1.5*$C$11*A16)</f>
        <v/>
      </c>
      <c r="M16" s="69"/>
      <c r="N16" s="77" t="s">
        <v>117</v>
      </c>
      <c r="O16" s="69">
        <v>210510855</v>
      </c>
      <c r="P16" s="74" t="s">
        <v>16</v>
      </c>
      <c r="Q16" s="69" t="s">
        <v>17</v>
      </c>
      <c r="R16" s="82">
        <v>1</v>
      </c>
      <c r="S16" s="69" t="s">
        <v>2</v>
      </c>
      <c r="T16" s="69" t="s">
        <v>3</v>
      </c>
      <c r="U16" s="69" t="s">
        <v>15</v>
      </c>
      <c r="V16" s="69">
        <v>5</v>
      </c>
      <c r="W16" s="69" t="s">
        <v>98</v>
      </c>
      <c r="X16" s="69">
        <v>300</v>
      </c>
      <c r="Y16" s="69"/>
      <c r="Z16" s="69" t="s">
        <v>99</v>
      </c>
      <c r="AA16" s="83" t="s">
        <v>13</v>
      </c>
    </row>
    <row r="17" spans="1:118" s="7" customFormat="1" x14ac:dyDescent="0.3">
      <c r="A17" s="68">
        <f>V17*R17</f>
        <v>8</v>
      </c>
      <c r="B17" s="69" t="s">
        <v>97</v>
      </c>
      <c r="C17" s="69">
        <f>G17/A17</f>
        <v>3063.875</v>
      </c>
      <c r="D17" s="70">
        <f>C17/C$11</f>
        <v>1.0638454861111113</v>
      </c>
      <c r="E17" s="71">
        <v>21412</v>
      </c>
      <c r="F17" s="71">
        <v>21412</v>
      </c>
      <c r="G17" s="71">
        <v>24511</v>
      </c>
      <c r="H17" s="99"/>
      <c r="I17" s="69">
        <f>IF(A17*30&gt;300,A17*30,300)</f>
        <v>300</v>
      </c>
      <c r="J17" s="69">
        <f>G17-I17</f>
        <v>24211</v>
      </c>
      <c r="K17" s="72">
        <f>IF((G17-(1.1*$J$11/$A$11*A17+3500))&lt;0,0,G17-(1.1*$J$11/$A$11*A17+3500))</f>
        <v>0</v>
      </c>
      <c r="L17" s="69" t="str">
        <f>IF(D17&lt;1.5,"",1.5*$C$11*A17)</f>
        <v/>
      </c>
      <c r="M17" s="69"/>
      <c r="N17" s="77" t="s">
        <v>117</v>
      </c>
      <c r="O17" s="69">
        <v>210400474</v>
      </c>
      <c r="P17" s="74" t="s">
        <v>100</v>
      </c>
      <c r="Q17" s="69" t="s">
        <v>30</v>
      </c>
      <c r="R17" s="82">
        <v>1.6</v>
      </c>
      <c r="S17" s="69" t="s">
        <v>2</v>
      </c>
      <c r="T17" s="69" t="s">
        <v>3</v>
      </c>
      <c r="U17" s="69" t="s">
        <v>29</v>
      </c>
      <c r="V17" s="69">
        <v>5</v>
      </c>
      <c r="W17" s="69" t="s">
        <v>98</v>
      </c>
      <c r="X17" s="69">
        <v>480</v>
      </c>
      <c r="Y17" s="69"/>
      <c r="Z17" s="69" t="s">
        <v>99</v>
      </c>
      <c r="AA17" s="83" t="s">
        <v>101</v>
      </c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</row>
    <row r="18" spans="1:118" s="9" customFormat="1" x14ac:dyDescent="0.3">
      <c r="A18" s="68">
        <f>V18*R18</f>
        <v>8</v>
      </c>
      <c r="B18" s="69" t="s">
        <v>97</v>
      </c>
      <c r="C18" s="69">
        <f>G18/A18</f>
        <v>3063.875</v>
      </c>
      <c r="D18" s="70">
        <f>C18/C$11</f>
        <v>1.0638454861111113</v>
      </c>
      <c r="E18" s="71">
        <v>21412</v>
      </c>
      <c r="F18" s="71">
        <v>21412</v>
      </c>
      <c r="G18" s="71">
        <v>24511</v>
      </c>
      <c r="H18" s="99"/>
      <c r="I18" s="69">
        <f>IF(A18*30&gt;300,A18*30,300)</f>
        <v>300</v>
      </c>
      <c r="J18" s="69">
        <f>G18-I18</f>
        <v>24211</v>
      </c>
      <c r="K18" s="72">
        <f>IF((G18-(1.1*$J$11/$A$11*A18+3500))&lt;0,0,G18-(1.1*$J$11/$A$11*A18+3500))</f>
        <v>0</v>
      </c>
      <c r="L18" s="69"/>
      <c r="M18" s="69"/>
      <c r="N18" s="77" t="s">
        <v>117</v>
      </c>
      <c r="O18" s="69">
        <v>210349767</v>
      </c>
      <c r="P18" s="74" t="s">
        <v>100</v>
      </c>
      <c r="Q18" s="69" t="s">
        <v>28</v>
      </c>
      <c r="R18" s="82">
        <v>1.6</v>
      </c>
      <c r="S18" s="69" t="s">
        <v>2</v>
      </c>
      <c r="T18" s="69" t="s">
        <v>3</v>
      </c>
      <c r="U18" s="69" t="s">
        <v>27</v>
      </c>
      <c r="V18" s="69">
        <v>5</v>
      </c>
      <c r="W18" s="69" t="s">
        <v>98</v>
      </c>
      <c r="X18" s="69">
        <v>480</v>
      </c>
      <c r="Y18" s="69"/>
      <c r="Z18" s="69" t="s">
        <v>99</v>
      </c>
      <c r="AA18" s="83" t="s">
        <v>101</v>
      </c>
    </row>
    <row r="19" spans="1:118" s="67" customFormat="1" x14ac:dyDescent="0.3">
      <c r="A19" s="64">
        <f>V19*R19</f>
        <v>5</v>
      </c>
      <c r="B19" s="53" t="s">
        <v>97</v>
      </c>
      <c r="C19" s="53">
        <f>G19/A19</f>
        <v>3190.6</v>
      </c>
      <c r="D19" s="87">
        <f>C19/C$11</f>
        <v>1.1078472222222224</v>
      </c>
      <c r="E19" s="66">
        <v>13604</v>
      </c>
      <c r="F19" s="66">
        <v>13604</v>
      </c>
      <c r="G19" s="66">
        <v>15953</v>
      </c>
      <c r="H19" s="107">
        <f>G19-($J$11/$A$11)*A19*1.1</f>
        <v>278</v>
      </c>
      <c r="I19" s="53">
        <f>IF(H19&lt;1500,1500,IF(H19&gt;3500,3500,H19))</f>
        <v>1500</v>
      </c>
      <c r="J19" s="53">
        <f>G19-I19</f>
        <v>14453</v>
      </c>
      <c r="K19" s="65">
        <f>IF((G19-(1.1*$J$11/$A$11*A19+3500))&lt;0,0,G19-(1.1*$J$11/$A$11*A19+3500))</f>
        <v>0</v>
      </c>
      <c r="L19" s="53" t="str">
        <f>IF(D19&lt;1.5,"",1.5*$C$11*A19)</f>
        <v/>
      </c>
      <c r="M19" s="53"/>
      <c r="N19" s="113"/>
      <c r="O19" s="53">
        <v>210400458</v>
      </c>
      <c r="P19" s="109" t="s">
        <v>103</v>
      </c>
      <c r="Q19" s="53" t="s">
        <v>26</v>
      </c>
      <c r="R19" s="114">
        <v>1</v>
      </c>
      <c r="S19" s="53" t="s">
        <v>2</v>
      </c>
      <c r="T19" s="53" t="s">
        <v>3</v>
      </c>
      <c r="U19" s="53" t="s">
        <v>25</v>
      </c>
      <c r="V19" s="53">
        <v>5</v>
      </c>
      <c r="W19" s="53" t="s">
        <v>98</v>
      </c>
      <c r="X19" s="53">
        <v>300</v>
      </c>
      <c r="Y19" s="53"/>
      <c r="Z19" s="53" t="s">
        <v>99</v>
      </c>
      <c r="AA19" s="115" t="s">
        <v>101</v>
      </c>
    </row>
    <row r="20" spans="1:118" s="7" customFormat="1" x14ac:dyDescent="0.3">
      <c r="A20" s="43">
        <f t="shared" ref="A20:A21" si="0">V20*R20</f>
        <v>8</v>
      </c>
      <c r="B20" s="44" t="s">
        <v>97</v>
      </c>
      <c r="C20" s="44">
        <f t="shared" ref="C20:C21" si="1">G20/A20</f>
        <v>3679.75</v>
      </c>
      <c r="D20" s="45">
        <f t="shared" ref="D20:D21" si="2">C20/C$11</f>
        <v>1.2776909722222225</v>
      </c>
      <c r="E20" s="66">
        <v>25906</v>
      </c>
      <c r="F20" s="66">
        <v>25906</v>
      </c>
      <c r="G20" s="63">
        <v>29438</v>
      </c>
      <c r="H20" s="101">
        <f>G20-($J$11/$A$11)*A20*1.1</f>
        <v>4358.0000000000036</v>
      </c>
      <c r="I20" s="44">
        <f>IF(H20&lt;1500,1500,IF(H20&gt;3500,3500,H20))</f>
        <v>3500</v>
      </c>
      <c r="J20" s="44">
        <f t="shared" ref="J20:J21" si="3">G20-I20</f>
        <v>25938</v>
      </c>
      <c r="K20" s="52">
        <f t="shared" ref="K20:K21" si="4">IF((G20-(1.1*$J$11/$A$11*A20+3500))&lt;0,0,G20-(1.1*$J$11/$A$11*A20+3500))</f>
        <v>858.00000000000364</v>
      </c>
      <c r="L20" s="44" t="str">
        <f t="shared" ref="L20:L21" si="5">IF(D20&lt;1.5,"",1.5*$C$11*A20)</f>
        <v/>
      </c>
      <c r="M20" s="44"/>
      <c r="N20" s="44"/>
      <c r="O20" s="44">
        <v>210722541</v>
      </c>
      <c r="P20" s="46" t="s">
        <v>7</v>
      </c>
      <c r="Q20" s="44" t="s">
        <v>1</v>
      </c>
      <c r="R20" s="47">
        <v>1.6</v>
      </c>
      <c r="S20" s="44" t="s">
        <v>2</v>
      </c>
      <c r="T20" s="44" t="s">
        <v>3</v>
      </c>
      <c r="U20" s="44" t="s">
        <v>18</v>
      </c>
      <c r="V20" s="44">
        <v>5</v>
      </c>
      <c r="W20" s="44" t="s">
        <v>98</v>
      </c>
      <c r="X20" s="44">
        <v>480</v>
      </c>
      <c r="Y20" s="44"/>
      <c r="Z20" s="44" t="s">
        <v>99</v>
      </c>
      <c r="AA20" s="48" t="s">
        <v>4</v>
      </c>
    </row>
    <row r="21" spans="1:118" s="7" customFormat="1" x14ac:dyDescent="0.3">
      <c r="A21" s="43">
        <f t="shared" si="0"/>
        <v>5</v>
      </c>
      <c r="B21" s="44" t="s">
        <v>97</v>
      </c>
      <c r="C21" s="44">
        <f t="shared" si="1"/>
        <v>3684.6</v>
      </c>
      <c r="D21" s="45">
        <f t="shared" si="2"/>
        <v>1.2793750000000002</v>
      </c>
      <c r="E21" s="66">
        <v>15858</v>
      </c>
      <c r="F21" s="66">
        <v>15858</v>
      </c>
      <c r="G21" s="63">
        <v>18423</v>
      </c>
      <c r="H21" s="101">
        <f>G21-($J$11/$A$11)*A21*1.1</f>
        <v>2748</v>
      </c>
      <c r="I21" s="44">
        <f>IF(H21&lt;1500,1500,IF(H21&gt;3500,3500,H21))</f>
        <v>2748</v>
      </c>
      <c r="J21" s="44">
        <f t="shared" si="3"/>
        <v>15675</v>
      </c>
      <c r="K21" s="52">
        <f t="shared" si="4"/>
        <v>0</v>
      </c>
      <c r="L21" s="44" t="str">
        <f t="shared" si="5"/>
        <v/>
      </c>
      <c r="M21" s="44"/>
      <c r="N21" s="44"/>
      <c r="O21" s="44">
        <v>210722486</v>
      </c>
      <c r="P21" s="46" t="s">
        <v>0</v>
      </c>
      <c r="Q21" s="44" t="s">
        <v>1</v>
      </c>
      <c r="R21" s="47">
        <v>1</v>
      </c>
      <c r="S21" s="44" t="s">
        <v>2</v>
      </c>
      <c r="T21" s="44" t="s">
        <v>3</v>
      </c>
      <c r="U21" s="44" t="s">
        <v>15</v>
      </c>
      <c r="V21" s="44">
        <v>5</v>
      </c>
      <c r="W21" s="44" t="s">
        <v>98</v>
      </c>
      <c r="X21" s="44">
        <v>300</v>
      </c>
      <c r="Y21" s="44"/>
      <c r="Z21" s="44" t="s">
        <v>99</v>
      </c>
      <c r="AA21" s="48" t="s">
        <v>4</v>
      </c>
    </row>
    <row r="22" spans="1:118" s="7" customFormat="1" ht="13.2" x14ac:dyDescent="0.25">
      <c r="A22" s="17"/>
      <c r="B22" s="17"/>
      <c r="C22" s="17"/>
      <c r="D22" s="17"/>
      <c r="E22" s="18"/>
      <c r="F22" s="18"/>
      <c r="G22" s="18"/>
      <c r="H22" s="102"/>
      <c r="I22" s="53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9"/>
      <c r="AA22" s="17"/>
    </row>
    <row r="23" spans="1:118" s="7" customFormat="1" ht="13.2" x14ac:dyDescent="0.25">
      <c r="A23" s="17"/>
      <c r="B23" s="17"/>
      <c r="C23" s="17"/>
      <c r="D23" s="17"/>
      <c r="E23" s="18"/>
      <c r="F23" s="18"/>
      <c r="G23" s="18"/>
      <c r="H23" s="103"/>
      <c r="I23" s="18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9"/>
      <c r="AA23" s="17"/>
    </row>
    <row r="24" spans="1:118" s="7" customFormat="1" ht="13.8" thickBot="1" x14ac:dyDescent="0.3">
      <c r="A24" s="28" t="s">
        <v>104</v>
      </c>
      <c r="B24" s="49"/>
      <c r="C24" s="49"/>
      <c r="D24" s="17"/>
      <c r="E24" s="18"/>
      <c r="F24" s="18"/>
      <c r="G24" s="18"/>
      <c r="H24" s="96"/>
      <c r="I24" s="18"/>
      <c r="J24" s="17"/>
      <c r="K24" s="17"/>
      <c r="L24" s="17"/>
      <c r="M24" s="17"/>
      <c r="N24" s="17"/>
      <c r="O24" s="17"/>
      <c r="P24" s="17"/>
      <c r="Q24" s="17"/>
      <c r="R24" s="18"/>
      <c r="S24" s="17"/>
      <c r="T24" s="17"/>
      <c r="U24" s="17"/>
      <c r="V24" s="17"/>
      <c r="W24" s="17"/>
      <c r="X24" s="18"/>
      <c r="Y24" s="50"/>
    </row>
    <row r="25" spans="1:118" s="51" customFormat="1" ht="78.75" customHeight="1" x14ac:dyDescent="0.25">
      <c r="A25" s="32" t="s">
        <v>71</v>
      </c>
      <c r="B25" s="33" t="s">
        <v>81</v>
      </c>
      <c r="C25" s="33" t="s">
        <v>73</v>
      </c>
      <c r="D25" s="33" t="s">
        <v>75</v>
      </c>
      <c r="E25" s="33" t="s">
        <v>42</v>
      </c>
      <c r="F25" s="33" t="s">
        <v>42</v>
      </c>
      <c r="G25" s="33" t="s">
        <v>43</v>
      </c>
      <c r="H25" s="97" t="s">
        <v>82</v>
      </c>
      <c r="I25" s="33" t="s">
        <v>83</v>
      </c>
      <c r="J25" s="33" t="s">
        <v>84</v>
      </c>
      <c r="K25" s="33" t="s">
        <v>85</v>
      </c>
      <c r="L25" s="33" t="s">
        <v>86</v>
      </c>
      <c r="M25" s="33" t="s">
        <v>87</v>
      </c>
      <c r="N25" s="112"/>
      <c r="O25" s="1" t="s">
        <v>36</v>
      </c>
      <c r="P25" s="1" t="s">
        <v>38</v>
      </c>
      <c r="Q25" s="1" t="s">
        <v>39</v>
      </c>
      <c r="R25" s="33" t="s">
        <v>69</v>
      </c>
      <c r="S25" s="1" t="s">
        <v>40</v>
      </c>
      <c r="T25" s="1" t="s">
        <v>41</v>
      </c>
      <c r="U25" s="1" t="s">
        <v>37</v>
      </c>
      <c r="V25" s="35" t="s">
        <v>93</v>
      </c>
      <c r="W25" s="34" t="s">
        <v>94</v>
      </c>
      <c r="X25" s="33" t="s">
        <v>95</v>
      </c>
      <c r="Y25" s="33"/>
      <c r="Z25" s="33" t="s">
        <v>96</v>
      </c>
      <c r="AA25" s="36" t="s">
        <v>44</v>
      </c>
      <c r="AB25" s="7"/>
    </row>
    <row r="26" spans="1:118" s="71" customFormat="1" x14ac:dyDescent="0.3">
      <c r="A26" s="68">
        <f>R26*V26</f>
        <v>1</v>
      </c>
      <c r="B26" s="69" t="s">
        <v>105</v>
      </c>
      <c r="C26" s="69">
        <f>G26/A26</f>
        <v>72183</v>
      </c>
      <c r="D26" s="70">
        <f>C26/C$26</f>
        <v>1</v>
      </c>
      <c r="E26" s="71">
        <v>89563</v>
      </c>
      <c r="F26" s="92">
        <v>64900</v>
      </c>
      <c r="G26" s="92">
        <v>72183</v>
      </c>
      <c r="H26" s="100"/>
      <c r="I26" s="69">
        <f>IF(A26*30&gt;300,A26*30,300)</f>
        <v>300</v>
      </c>
      <c r="J26" s="110">
        <f>G26-I26</f>
        <v>71883</v>
      </c>
      <c r="K26" s="72">
        <f>IF((G26-(1.1*$J$26/$A$26*A26+3500))&lt;0,0,G26-(1.1*$J$26/$A$26*A26+3500))</f>
        <v>0</v>
      </c>
      <c r="L26" s="69" t="str">
        <f>IF(D26&lt;1.5,"",1.5*$C$26*A26)</f>
        <v/>
      </c>
      <c r="M26" s="75"/>
      <c r="N26" s="77" t="s">
        <v>117</v>
      </c>
      <c r="O26" s="75">
        <v>210848787</v>
      </c>
      <c r="P26" s="75" t="s">
        <v>21</v>
      </c>
      <c r="Q26" s="75" t="s">
        <v>22</v>
      </c>
      <c r="R26" s="111">
        <v>1</v>
      </c>
      <c r="S26" s="75" t="s">
        <v>9</v>
      </c>
      <c r="T26" s="75" t="s">
        <v>10</v>
      </c>
      <c r="U26" s="75" t="s">
        <v>20</v>
      </c>
      <c r="V26" s="75">
        <v>1</v>
      </c>
      <c r="W26" s="69" t="s">
        <v>98</v>
      </c>
      <c r="X26" s="111">
        <v>6</v>
      </c>
      <c r="Y26" s="111"/>
      <c r="Z26" s="111" t="s">
        <v>107</v>
      </c>
      <c r="AA26" s="75" t="s">
        <v>4</v>
      </c>
      <c r="AB26" s="9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</row>
    <row r="27" spans="1:118" s="75" customFormat="1" x14ac:dyDescent="0.3">
      <c r="A27" s="68">
        <f>R27*V27</f>
        <v>1</v>
      </c>
      <c r="B27" s="69" t="s">
        <v>105</v>
      </c>
      <c r="C27" s="69">
        <f>G27/A27</f>
        <v>81270</v>
      </c>
      <c r="D27" s="70">
        <f>C27/C$26</f>
        <v>1.1258883670670379</v>
      </c>
      <c r="E27" s="71">
        <v>77945</v>
      </c>
      <c r="F27" s="92">
        <v>73200</v>
      </c>
      <c r="G27" s="92">
        <v>81270</v>
      </c>
      <c r="H27" s="100"/>
      <c r="I27" s="69">
        <f>IF(A27*30&gt;300,A27*30,300)</f>
        <v>300</v>
      </c>
      <c r="J27" s="71">
        <f>G27-I27</f>
        <v>80970</v>
      </c>
      <c r="K27" s="72">
        <f t="shared" ref="K27:K28" si="6">IF((G27-(1.1*$J$26/$A$26*A27+3500))&lt;0,0,G27-(1.1*$J$26/$A$26*A27+3500))</f>
        <v>0</v>
      </c>
      <c r="L27" s="69" t="str">
        <f>IF(D27&lt;1.5,"",1.5*$C$26*A27)</f>
        <v/>
      </c>
      <c r="M27" s="73"/>
      <c r="N27" s="77" t="s">
        <v>117</v>
      </c>
      <c r="O27" s="72">
        <v>210864644</v>
      </c>
      <c r="P27" s="74" t="s">
        <v>106</v>
      </c>
      <c r="Q27" s="74" t="s">
        <v>14</v>
      </c>
      <c r="R27" s="69">
        <v>1</v>
      </c>
      <c r="S27" s="74" t="s">
        <v>9</v>
      </c>
      <c r="T27" s="74" t="s">
        <v>10</v>
      </c>
      <c r="U27" s="74" t="s">
        <v>11</v>
      </c>
      <c r="V27" s="72">
        <v>1</v>
      </c>
      <c r="W27" s="69" t="s">
        <v>98</v>
      </c>
      <c r="X27" s="69">
        <v>6</v>
      </c>
      <c r="Y27" s="69"/>
      <c r="Z27" s="69" t="s">
        <v>107</v>
      </c>
      <c r="AA27" s="74" t="s">
        <v>13</v>
      </c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</row>
    <row r="28" spans="1:118" s="66" customFormat="1" ht="14.25" customHeight="1" x14ac:dyDescent="0.3">
      <c r="A28" s="64">
        <f>R28*V28</f>
        <v>1</v>
      </c>
      <c r="B28" s="53" t="s">
        <v>105</v>
      </c>
      <c r="C28" s="53">
        <f>G28/A28</f>
        <v>88139</v>
      </c>
      <c r="D28" s="87">
        <f>C28/C$26</f>
        <v>1.2210492775307205</v>
      </c>
      <c r="E28" s="66">
        <v>79458</v>
      </c>
      <c r="F28" s="92">
        <v>79456</v>
      </c>
      <c r="G28" s="92">
        <v>88139</v>
      </c>
      <c r="H28" s="101">
        <f>G28-($J$26/$A$26)*A28*1.1</f>
        <v>9067.6999999999971</v>
      </c>
      <c r="I28" s="53">
        <f>IF(H28&lt;1500,1500,IF(H28&gt;3500,3500,H28))</f>
        <v>3500</v>
      </c>
      <c r="J28" s="66">
        <f>G28-I28</f>
        <v>84639</v>
      </c>
      <c r="K28" s="65">
        <f t="shared" si="6"/>
        <v>5567.6999999999971</v>
      </c>
      <c r="L28" s="53" t="str">
        <f>IF(D28&lt;1.5,"",1.5*$C$26*A28)</f>
        <v/>
      </c>
      <c r="M28" s="108"/>
      <c r="N28" s="108"/>
      <c r="O28" s="65">
        <v>210851293</v>
      </c>
      <c r="P28" s="109" t="s">
        <v>24</v>
      </c>
      <c r="Q28" s="109" t="s">
        <v>12</v>
      </c>
      <c r="R28" s="53">
        <v>1</v>
      </c>
      <c r="S28" s="109" t="s">
        <v>9</v>
      </c>
      <c r="T28" s="109" t="s">
        <v>10</v>
      </c>
      <c r="U28" s="109" t="s">
        <v>23</v>
      </c>
      <c r="V28" s="65">
        <v>1</v>
      </c>
      <c r="W28" s="53" t="s">
        <v>98</v>
      </c>
      <c r="X28" s="53">
        <v>6</v>
      </c>
      <c r="Y28" s="53"/>
      <c r="Z28" s="53" t="s">
        <v>107</v>
      </c>
      <c r="AA28" s="109" t="s">
        <v>108</v>
      </c>
      <c r="AB28" s="67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</row>
    <row r="29" spans="1:118" s="7" customFormat="1" x14ac:dyDescent="0.3">
      <c r="A29" s="17"/>
      <c r="B29" s="17"/>
      <c r="C29" s="17"/>
      <c r="D29" s="17"/>
      <c r="E29" s="18"/>
      <c r="F29" s="18"/>
      <c r="G29" s="18"/>
      <c r="H29" s="107"/>
      <c r="I29" s="18"/>
      <c r="J29" s="17"/>
      <c r="K29" s="17"/>
      <c r="L29" s="17"/>
      <c r="M29" s="17"/>
      <c r="N29" s="17"/>
      <c r="O29" s="62"/>
      <c r="P29" s="62"/>
      <c r="Q29" s="62"/>
      <c r="R29" s="17"/>
      <c r="S29" s="17"/>
      <c r="T29" s="17"/>
      <c r="U29" s="17"/>
      <c r="V29" s="17"/>
      <c r="W29" s="17"/>
      <c r="X29" s="17"/>
      <c r="Y29" s="17"/>
      <c r="Z29" s="17"/>
      <c r="AA29" s="19"/>
    </row>
    <row r="30" spans="1:118" s="7" customFormat="1" ht="13.8" thickBot="1" x14ac:dyDescent="0.3">
      <c r="A30" s="54" t="s">
        <v>110</v>
      </c>
      <c r="B30" s="55"/>
      <c r="C30" s="55"/>
      <c r="D30" s="56"/>
      <c r="E30" s="53"/>
      <c r="F30" s="53"/>
      <c r="G30" s="53"/>
      <c r="H30" s="104"/>
      <c r="I30" s="57"/>
      <c r="J30" s="58"/>
      <c r="K30" s="58"/>
      <c r="L30" s="59"/>
      <c r="M30" s="59"/>
      <c r="N30" s="59"/>
      <c r="O30" s="59"/>
      <c r="P30" s="59"/>
      <c r="Q30" s="59"/>
      <c r="R30" s="18"/>
      <c r="S30" s="17"/>
      <c r="T30" s="17"/>
      <c r="U30" s="60"/>
      <c r="V30" s="17"/>
      <c r="W30" s="17"/>
      <c r="X30" s="17"/>
      <c r="Y30" s="17"/>
      <c r="Z30" s="19"/>
      <c r="AA30" s="17"/>
    </row>
    <row r="31" spans="1:118" s="7" customFormat="1" ht="69.75" customHeight="1" x14ac:dyDescent="0.25">
      <c r="A31" s="32" t="s">
        <v>71</v>
      </c>
      <c r="B31" s="33" t="s">
        <v>81</v>
      </c>
      <c r="C31" s="33" t="s">
        <v>73</v>
      </c>
      <c r="D31" s="61" t="s">
        <v>75</v>
      </c>
      <c r="E31" s="33" t="s">
        <v>42</v>
      </c>
      <c r="F31" s="33" t="s">
        <v>42</v>
      </c>
      <c r="G31" s="33" t="s">
        <v>43</v>
      </c>
      <c r="H31" s="97" t="s">
        <v>82</v>
      </c>
      <c r="I31" s="33" t="s">
        <v>83</v>
      </c>
      <c r="J31" s="33" t="s">
        <v>84</v>
      </c>
      <c r="K31" s="33" t="s">
        <v>85</v>
      </c>
      <c r="L31" s="33" t="s">
        <v>86</v>
      </c>
      <c r="M31" s="33" t="s">
        <v>87</v>
      </c>
      <c r="N31" s="33"/>
      <c r="O31" s="33" t="s">
        <v>88</v>
      </c>
      <c r="P31" s="33" t="s">
        <v>89</v>
      </c>
      <c r="Q31" s="33" t="s">
        <v>90</v>
      </c>
      <c r="R31" s="33" t="s">
        <v>69</v>
      </c>
      <c r="S31" s="34" t="s">
        <v>91</v>
      </c>
      <c r="T31" s="34" t="s">
        <v>41</v>
      </c>
      <c r="U31" s="34" t="s">
        <v>92</v>
      </c>
      <c r="V31" s="35" t="s">
        <v>93</v>
      </c>
      <c r="W31" s="34" t="s">
        <v>94</v>
      </c>
      <c r="X31" s="35" t="s">
        <v>95</v>
      </c>
      <c r="Y31" s="35" t="s">
        <v>111</v>
      </c>
      <c r="Z31" s="34" t="s">
        <v>96</v>
      </c>
      <c r="AA31" s="36" t="s">
        <v>44</v>
      </c>
    </row>
    <row r="32" spans="1:118" s="7" customFormat="1" ht="13.2" x14ac:dyDescent="0.25">
      <c r="A32" s="37"/>
      <c r="B32" s="38"/>
      <c r="C32" s="38"/>
      <c r="D32" s="39"/>
      <c r="E32" s="53"/>
      <c r="F32" s="53"/>
      <c r="G32" s="53"/>
      <c r="H32" s="105"/>
      <c r="I32" s="38"/>
      <c r="J32" s="38"/>
      <c r="K32" s="38"/>
      <c r="L32" s="38"/>
      <c r="M32" s="38"/>
      <c r="N32" s="38"/>
      <c r="O32" s="38"/>
      <c r="P32" s="40"/>
      <c r="Q32" s="40"/>
      <c r="R32" s="38"/>
      <c r="S32" s="40"/>
      <c r="T32" s="40"/>
      <c r="U32" s="40"/>
      <c r="V32" s="41"/>
      <c r="W32" s="40"/>
      <c r="X32" s="41"/>
      <c r="Y32" s="41"/>
      <c r="Z32" s="40"/>
      <c r="AA32" s="42"/>
    </row>
    <row r="33" spans="1:118" s="10" customFormat="1" x14ac:dyDescent="0.3">
      <c r="A33" s="68">
        <f t="shared" ref="A33:A41" si="7">R33*V33</f>
        <v>16</v>
      </c>
      <c r="B33" s="69" t="s">
        <v>112</v>
      </c>
      <c r="C33" s="69">
        <f t="shared" ref="C33:C41" si="8">G33/A33</f>
        <v>7575.8125</v>
      </c>
      <c r="D33" s="70">
        <f>C33/C$33</f>
        <v>1</v>
      </c>
      <c r="E33" s="71">
        <v>109627</v>
      </c>
      <c r="F33" s="71">
        <v>109627</v>
      </c>
      <c r="G33" s="71">
        <v>121213</v>
      </c>
      <c r="H33" s="100"/>
      <c r="I33" s="69">
        <f t="shared" ref="I33:I41" si="9">IF(A33*30&gt;300,A33*30,300)</f>
        <v>480</v>
      </c>
      <c r="J33" s="69">
        <f t="shared" ref="J33:J41" si="10">G33-I33</f>
        <v>120733</v>
      </c>
      <c r="K33" s="72">
        <f>IF((G33-(1.1*$J$33/$A$33*A33+3500))&lt;0,0,G33-(1.1*$J$33/$A$33*A33+3500))</f>
        <v>0</v>
      </c>
      <c r="L33" s="69" t="str">
        <f t="shared" ref="L33:L41" si="11">IF(D33&lt;1.5,"",1.5*$C$36*A33)</f>
        <v/>
      </c>
      <c r="M33" s="69"/>
      <c r="N33" s="77" t="s">
        <v>117</v>
      </c>
      <c r="O33" s="69">
        <v>210649573</v>
      </c>
      <c r="P33" s="84" t="s">
        <v>51</v>
      </c>
      <c r="Q33" s="84" t="s">
        <v>54</v>
      </c>
      <c r="R33" s="85">
        <v>4</v>
      </c>
      <c r="S33" s="69" t="s">
        <v>48</v>
      </c>
      <c r="T33" s="69" t="s">
        <v>49</v>
      </c>
      <c r="U33" s="69" t="s">
        <v>53</v>
      </c>
      <c r="V33" s="69">
        <v>4</v>
      </c>
      <c r="W33" s="69" t="s">
        <v>98</v>
      </c>
      <c r="X33" s="69">
        <v>40000</v>
      </c>
      <c r="Y33" s="69">
        <v>336</v>
      </c>
      <c r="Z33" s="69" t="s">
        <v>113</v>
      </c>
      <c r="AA33" s="83" t="s">
        <v>33</v>
      </c>
      <c r="AB33" s="9"/>
    </row>
    <row r="34" spans="1:118" s="10" customFormat="1" x14ac:dyDescent="0.3">
      <c r="A34" s="68">
        <f t="shared" si="7"/>
        <v>3</v>
      </c>
      <c r="B34" s="69" t="s">
        <v>112</v>
      </c>
      <c r="C34" s="69">
        <f t="shared" si="8"/>
        <v>7576</v>
      </c>
      <c r="D34" s="70">
        <f t="shared" ref="D34:D41" si="12">C34/C$33</f>
        <v>1.0000247498205639</v>
      </c>
      <c r="E34" s="71">
        <v>19785</v>
      </c>
      <c r="F34" s="71">
        <v>19785</v>
      </c>
      <c r="G34" s="71">
        <v>22728</v>
      </c>
      <c r="H34" s="100"/>
      <c r="I34" s="69">
        <f t="shared" si="9"/>
        <v>300</v>
      </c>
      <c r="J34" s="69">
        <f t="shared" si="10"/>
        <v>22428</v>
      </c>
      <c r="K34" s="72">
        <f t="shared" ref="K34:K41" si="13">IF((G34-(1.1*$J$33/$A$33*A34+3500))&lt;0,0,G34-(1.1*$J$33/$A$33*A34+3500))</f>
        <v>0</v>
      </c>
      <c r="L34" s="69" t="str">
        <f t="shared" si="11"/>
        <v/>
      </c>
      <c r="M34" s="69"/>
      <c r="N34" s="77" t="s">
        <v>117</v>
      </c>
      <c r="O34" s="69">
        <v>210581848</v>
      </c>
      <c r="P34" s="84" t="s">
        <v>46</v>
      </c>
      <c r="Q34" s="84" t="s">
        <v>47</v>
      </c>
      <c r="R34" s="85">
        <v>3</v>
      </c>
      <c r="S34" s="69" t="s">
        <v>48</v>
      </c>
      <c r="T34" s="69" t="s">
        <v>49</v>
      </c>
      <c r="U34" s="69" t="s">
        <v>45</v>
      </c>
      <c r="V34" s="69">
        <v>1</v>
      </c>
      <c r="W34" s="69" t="s">
        <v>98</v>
      </c>
      <c r="X34" s="69">
        <v>30000</v>
      </c>
      <c r="Y34" s="69">
        <v>336</v>
      </c>
      <c r="Z34" s="69" t="s">
        <v>113</v>
      </c>
      <c r="AA34" s="83" t="s">
        <v>33</v>
      </c>
      <c r="AB34" s="9"/>
    </row>
    <row r="35" spans="1:118" s="10" customFormat="1" x14ac:dyDescent="0.3">
      <c r="A35" s="68">
        <f t="shared" si="7"/>
        <v>4</v>
      </c>
      <c r="B35" s="69" t="s">
        <v>112</v>
      </c>
      <c r="C35" s="69">
        <f t="shared" si="8"/>
        <v>7576</v>
      </c>
      <c r="D35" s="70">
        <f t="shared" si="12"/>
        <v>1.0000247498205639</v>
      </c>
      <c r="E35" s="71">
        <v>26696</v>
      </c>
      <c r="F35" s="71">
        <v>26696</v>
      </c>
      <c r="G35" s="71">
        <v>30304</v>
      </c>
      <c r="H35" s="100"/>
      <c r="I35" s="69">
        <f t="shared" si="9"/>
        <v>300</v>
      </c>
      <c r="J35" s="69">
        <f t="shared" si="10"/>
        <v>30004</v>
      </c>
      <c r="K35" s="72">
        <f t="shared" si="13"/>
        <v>0</v>
      </c>
      <c r="L35" s="69" t="str">
        <f t="shared" si="11"/>
        <v/>
      </c>
      <c r="M35" s="69"/>
      <c r="N35" s="77" t="s">
        <v>117</v>
      </c>
      <c r="O35" s="69">
        <v>210581822</v>
      </c>
      <c r="P35" s="84" t="s">
        <v>51</v>
      </c>
      <c r="Q35" s="84" t="s">
        <v>52</v>
      </c>
      <c r="R35" s="85">
        <v>4</v>
      </c>
      <c r="S35" s="69" t="s">
        <v>48</v>
      </c>
      <c r="T35" s="69" t="s">
        <v>49</v>
      </c>
      <c r="U35" s="69" t="s">
        <v>50</v>
      </c>
      <c r="V35" s="69">
        <v>1</v>
      </c>
      <c r="W35" s="69" t="s">
        <v>98</v>
      </c>
      <c r="X35" s="69">
        <v>40000</v>
      </c>
      <c r="Y35" s="69">
        <v>336</v>
      </c>
      <c r="Z35" s="69" t="s">
        <v>113</v>
      </c>
      <c r="AA35" s="83" t="s">
        <v>33</v>
      </c>
      <c r="AB35" s="9"/>
    </row>
    <row r="36" spans="1:118" s="10" customFormat="1" x14ac:dyDescent="0.3">
      <c r="A36" s="68">
        <f t="shared" si="7"/>
        <v>18</v>
      </c>
      <c r="B36" s="69" t="s">
        <v>114</v>
      </c>
      <c r="C36" s="69">
        <f t="shared" si="8"/>
        <v>7594.7777777777774</v>
      </c>
      <c r="D36" s="70">
        <f t="shared" si="12"/>
        <v>1.0025033985170273</v>
      </c>
      <c r="E36" s="71">
        <v>123761</v>
      </c>
      <c r="F36" s="71">
        <v>123761</v>
      </c>
      <c r="G36" s="71">
        <v>136706</v>
      </c>
      <c r="H36" s="100"/>
      <c r="I36" s="69">
        <f t="shared" si="9"/>
        <v>540</v>
      </c>
      <c r="J36" s="69">
        <f t="shared" si="10"/>
        <v>136166</v>
      </c>
      <c r="K36" s="72">
        <f t="shared" si="13"/>
        <v>0</v>
      </c>
      <c r="L36" s="69" t="str">
        <f t="shared" si="11"/>
        <v/>
      </c>
      <c r="M36" s="69"/>
      <c r="N36" s="77" t="s">
        <v>117</v>
      </c>
      <c r="O36" s="69">
        <v>210404680</v>
      </c>
      <c r="P36" s="84" t="s">
        <v>62</v>
      </c>
      <c r="Q36" s="84" t="s">
        <v>59</v>
      </c>
      <c r="R36" s="85">
        <v>4.5</v>
      </c>
      <c r="S36" s="69" t="s">
        <v>48</v>
      </c>
      <c r="T36" s="69" t="s">
        <v>49</v>
      </c>
      <c r="U36" s="69" t="s">
        <v>63</v>
      </c>
      <c r="V36" s="69">
        <v>4</v>
      </c>
      <c r="W36" s="69" t="s">
        <v>98</v>
      </c>
      <c r="X36" s="69">
        <v>30000</v>
      </c>
      <c r="Y36" s="69">
        <v>250</v>
      </c>
      <c r="Z36" s="69" t="s">
        <v>113</v>
      </c>
      <c r="AA36" s="83" t="s">
        <v>109</v>
      </c>
      <c r="AB36" s="9"/>
    </row>
    <row r="37" spans="1:118" s="10" customFormat="1" x14ac:dyDescent="0.3">
      <c r="A37" s="68">
        <f t="shared" si="7"/>
        <v>18</v>
      </c>
      <c r="B37" s="69" t="s">
        <v>114</v>
      </c>
      <c r="C37" s="69">
        <f t="shared" si="8"/>
        <v>7594.7777777777774</v>
      </c>
      <c r="D37" s="70">
        <f t="shared" si="12"/>
        <v>1.0025033985170273</v>
      </c>
      <c r="E37" s="71">
        <v>123761</v>
      </c>
      <c r="F37" s="71">
        <v>123761</v>
      </c>
      <c r="G37" s="71">
        <v>136706</v>
      </c>
      <c r="H37" s="100"/>
      <c r="I37" s="69">
        <f t="shared" si="9"/>
        <v>540</v>
      </c>
      <c r="J37" s="69">
        <f t="shared" si="10"/>
        <v>136166</v>
      </c>
      <c r="K37" s="72">
        <f t="shared" si="13"/>
        <v>0</v>
      </c>
      <c r="L37" s="69" t="str">
        <f t="shared" si="11"/>
        <v/>
      </c>
      <c r="M37" s="69"/>
      <c r="N37" s="77" t="s">
        <v>117</v>
      </c>
      <c r="O37" s="69">
        <v>210411386</v>
      </c>
      <c r="P37" s="84" t="s">
        <v>62</v>
      </c>
      <c r="Q37" s="84" t="s">
        <v>60</v>
      </c>
      <c r="R37" s="85">
        <v>4.5</v>
      </c>
      <c r="S37" s="69" t="s">
        <v>48</v>
      </c>
      <c r="T37" s="69" t="s">
        <v>49</v>
      </c>
      <c r="U37" s="69" t="s">
        <v>64</v>
      </c>
      <c r="V37" s="69">
        <v>4</v>
      </c>
      <c r="W37" s="69" t="s">
        <v>98</v>
      </c>
      <c r="X37" s="69">
        <v>30000</v>
      </c>
      <c r="Y37" s="69">
        <v>250</v>
      </c>
      <c r="Z37" s="69" t="s">
        <v>113</v>
      </c>
      <c r="AA37" s="83" t="s">
        <v>109</v>
      </c>
      <c r="AB37" s="9"/>
    </row>
    <row r="38" spans="1:118" s="10" customFormat="1" x14ac:dyDescent="0.3">
      <c r="A38" s="68">
        <f t="shared" si="7"/>
        <v>18</v>
      </c>
      <c r="B38" s="69" t="s">
        <v>114</v>
      </c>
      <c r="C38" s="69">
        <f t="shared" si="8"/>
        <v>7594.7777777777774</v>
      </c>
      <c r="D38" s="70">
        <f t="shared" si="12"/>
        <v>1.0025033985170273</v>
      </c>
      <c r="E38" s="71">
        <v>123761</v>
      </c>
      <c r="F38" s="71">
        <v>123761</v>
      </c>
      <c r="G38" s="71">
        <v>136706</v>
      </c>
      <c r="H38" s="100"/>
      <c r="I38" s="69">
        <f t="shared" si="9"/>
        <v>540</v>
      </c>
      <c r="J38" s="69">
        <f t="shared" si="10"/>
        <v>136166</v>
      </c>
      <c r="K38" s="72">
        <f t="shared" si="13"/>
        <v>0</v>
      </c>
      <c r="L38" s="69" t="str">
        <f t="shared" si="11"/>
        <v/>
      </c>
      <c r="M38" s="69"/>
      <c r="N38" s="77" t="s">
        <v>117</v>
      </c>
      <c r="O38" s="69">
        <v>210753615</v>
      </c>
      <c r="P38" s="84" t="s">
        <v>62</v>
      </c>
      <c r="Q38" s="84" t="s">
        <v>57</v>
      </c>
      <c r="R38" s="85">
        <v>4.5</v>
      </c>
      <c r="S38" s="69" t="s">
        <v>48</v>
      </c>
      <c r="T38" s="69" t="s">
        <v>49</v>
      </c>
      <c r="U38" s="69" t="s">
        <v>61</v>
      </c>
      <c r="V38" s="69">
        <v>4</v>
      </c>
      <c r="W38" s="69" t="s">
        <v>98</v>
      </c>
      <c r="X38" s="69">
        <v>30000</v>
      </c>
      <c r="Y38" s="69">
        <v>250</v>
      </c>
      <c r="Z38" s="69" t="s">
        <v>113</v>
      </c>
      <c r="AA38" s="83" t="s">
        <v>109</v>
      </c>
      <c r="AB38" s="9"/>
    </row>
    <row r="39" spans="1:118" s="10" customFormat="1" x14ac:dyDescent="0.3">
      <c r="A39" s="68">
        <f t="shared" si="7"/>
        <v>12</v>
      </c>
      <c r="B39" s="69" t="s">
        <v>114</v>
      </c>
      <c r="C39" s="69">
        <f t="shared" si="8"/>
        <v>7594.833333333333</v>
      </c>
      <c r="D39" s="70">
        <f t="shared" si="12"/>
        <v>1.0025107317971944</v>
      </c>
      <c r="E39" s="71">
        <v>82192</v>
      </c>
      <c r="F39" s="71">
        <v>82192</v>
      </c>
      <c r="G39" s="71">
        <v>91138</v>
      </c>
      <c r="H39" s="100"/>
      <c r="I39" s="69">
        <f t="shared" si="9"/>
        <v>360</v>
      </c>
      <c r="J39" s="69">
        <f t="shared" si="10"/>
        <v>90778</v>
      </c>
      <c r="K39" s="72">
        <f t="shared" si="13"/>
        <v>0</v>
      </c>
      <c r="L39" s="69" t="str">
        <f t="shared" si="11"/>
        <v/>
      </c>
      <c r="M39" s="69"/>
      <c r="N39" s="77" t="s">
        <v>117</v>
      </c>
      <c r="O39" s="69">
        <v>210404672</v>
      </c>
      <c r="P39" s="84" t="s">
        <v>56</v>
      </c>
      <c r="Q39" s="84" t="s">
        <v>59</v>
      </c>
      <c r="R39" s="85">
        <v>3</v>
      </c>
      <c r="S39" s="69" t="s">
        <v>48</v>
      </c>
      <c r="T39" s="69" t="s">
        <v>49</v>
      </c>
      <c r="U39" s="69" t="s">
        <v>58</v>
      </c>
      <c r="V39" s="69">
        <v>4</v>
      </c>
      <c r="W39" s="69" t="s">
        <v>98</v>
      </c>
      <c r="X39" s="69">
        <v>20000</v>
      </c>
      <c r="Y39" s="69">
        <v>166</v>
      </c>
      <c r="Z39" s="69" t="s">
        <v>113</v>
      </c>
      <c r="AA39" s="83" t="s">
        <v>109</v>
      </c>
      <c r="AB39" s="9"/>
    </row>
    <row r="40" spans="1:118" s="10" customFormat="1" x14ac:dyDescent="0.3">
      <c r="A40" s="68">
        <f t="shared" si="7"/>
        <v>12</v>
      </c>
      <c r="B40" s="69" t="s">
        <v>114</v>
      </c>
      <c r="C40" s="69">
        <f t="shared" si="8"/>
        <v>7594.833333333333</v>
      </c>
      <c r="D40" s="70">
        <f t="shared" si="12"/>
        <v>1.0025107317971944</v>
      </c>
      <c r="E40" s="71">
        <v>82192</v>
      </c>
      <c r="F40" s="71">
        <v>82192</v>
      </c>
      <c r="G40" s="71">
        <v>91138</v>
      </c>
      <c r="H40" s="100"/>
      <c r="I40" s="69">
        <f t="shared" si="9"/>
        <v>360</v>
      </c>
      <c r="J40" s="69">
        <f t="shared" si="10"/>
        <v>90778</v>
      </c>
      <c r="K40" s="72">
        <f t="shared" si="13"/>
        <v>0</v>
      </c>
      <c r="L40" s="69" t="str">
        <f t="shared" si="11"/>
        <v/>
      </c>
      <c r="M40" s="69"/>
      <c r="N40" s="77" t="s">
        <v>117</v>
      </c>
      <c r="O40" s="69">
        <v>210753584</v>
      </c>
      <c r="P40" s="84" t="s">
        <v>56</v>
      </c>
      <c r="Q40" s="84" t="s">
        <v>57</v>
      </c>
      <c r="R40" s="85">
        <v>3</v>
      </c>
      <c r="S40" s="69" t="s">
        <v>48</v>
      </c>
      <c r="T40" s="69" t="s">
        <v>49</v>
      </c>
      <c r="U40" s="69" t="s">
        <v>55</v>
      </c>
      <c r="V40" s="69">
        <v>4</v>
      </c>
      <c r="W40" s="69" t="s">
        <v>98</v>
      </c>
      <c r="X40" s="69">
        <v>20000</v>
      </c>
      <c r="Y40" s="69">
        <v>166</v>
      </c>
      <c r="Z40" s="69" t="s">
        <v>113</v>
      </c>
      <c r="AA40" s="83" t="s">
        <v>109</v>
      </c>
      <c r="AB40" s="9"/>
    </row>
    <row r="41" spans="1:118" s="40" customFormat="1" x14ac:dyDescent="0.3">
      <c r="A41" s="68">
        <f t="shared" si="7"/>
        <v>16</v>
      </c>
      <c r="B41" s="69" t="s">
        <v>112</v>
      </c>
      <c r="C41" s="69">
        <f t="shared" si="8"/>
        <v>8036.875</v>
      </c>
      <c r="D41" s="70">
        <f t="shared" si="12"/>
        <v>1.0608598087663865</v>
      </c>
      <c r="E41" s="71">
        <v>116357</v>
      </c>
      <c r="F41" s="71">
        <v>116357</v>
      </c>
      <c r="G41" s="69">
        <v>128590</v>
      </c>
      <c r="H41" s="99"/>
      <c r="I41" s="69">
        <f t="shared" si="9"/>
        <v>480</v>
      </c>
      <c r="J41" s="69">
        <f t="shared" si="10"/>
        <v>128110</v>
      </c>
      <c r="K41" s="72">
        <f t="shared" si="13"/>
        <v>0</v>
      </c>
      <c r="L41" s="69" t="str">
        <f t="shared" si="11"/>
        <v/>
      </c>
      <c r="M41" s="69"/>
      <c r="N41" s="77" t="s">
        <v>117</v>
      </c>
      <c r="O41" s="69">
        <v>210616017</v>
      </c>
      <c r="P41" s="84" t="s">
        <v>66</v>
      </c>
      <c r="Q41" s="84" t="s">
        <v>67</v>
      </c>
      <c r="R41" s="85">
        <v>4</v>
      </c>
      <c r="S41" s="69" t="s">
        <v>48</v>
      </c>
      <c r="T41" s="69" t="s">
        <v>49</v>
      </c>
      <c r="U41" s="69" t="s">
        <v>65</v>
      </c>
      <c r="V41" s="69">
        <v>4</v>
      </c>
      <c r="W41" s="69" t="s">
        <v>98</v>
      </c>
      <c r="X41" s="69">
        <v>40000</v>
      </c>
      <c r="Y41" s="69">
        <v>336</v>
      </c>
      <c r="Z41" s="69" t="s">
        <v>113</v>
      </c>
      <c r="AA41" s="83" t="s">
        <v>13</v>
      </c>
      <c r="AB41" s="9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</row>
    <row r="44" spans="1:118" x14ac:dyDescent="0.3">
      <c r="G44"/>
    </row>
  </sheetData>
  <sortState ref="A26:DM28">
    <sortCondition ref="C26:C28"/>
  </sortState>
  <mergeCells count="4">
    <mergeCell ref="C1:T1"/>
    <mergeCell ref="C2:T2"/>
    <mergeCell ref="C3:T3"/>
    <mergeCell ref="C4:T4"/>
  </mergeCells>
  <conditionalFormatting sqref="I41 I33:I35">
    <cfRule type="expression" dxfId="1" priority="4">
      <formula>VALUE($L33)&gt;0</formula>
    </cfRule>
  </conditionalFormatting>
  <conditionalFormatting sqref="I41 I33:I35">
    <cfRule type="expression" dxfId="0" priority="3">
      <formula>$D33&lt;1.10000000001</formula>
    </cfRule>
  </conditionalFormatting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2021-03-04T13:51:43Z</dcterms:created>
  <dcterms:modified xsi:type="dcterms:W3CDTF">2023-03-30T14:22:32Z</dcterms:modified>
</cp:coreProperties>
</file>