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6\2026. II. április 1\"/>
    </mc:Choice>
  </mc:AlternateContent>
  <bookViews>
    <workbookView xWindow="480" yWindow="660" windowWidth="28275" windowHeight="12015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9" i="4" l="1"/>
  <c r="S10" i="4"/>
  <c r="S12" i="4"/>
  <c r="S11" i="4"/>
  <c r="S13" i="4"/>
  <c r="S8" i="4"/>
  <c r="S3" i="4"/>
  <c r="S4" i="4"/>
  <c r="S5" i="4"/>
  <c r="I31" i="4" l="1"/>
  <c r="I25" i="4"/>
  <c r="I19" i="4"/>
  <c r="I13" i="4"/>
  <c r="I50" i="4"/>
  <c r="I3" i="4"/>
  <c r="I47" i="4"/>
  <c r="I41" i="4"/>
  <c r="I17" i="4"/>
  <c r="I23" i="4"/>
  <c r="I12" i="4"/>
  <c r="I45" i="4"/>
  <c r="I27" i="4"/>
  <c r="I2" i="4"/>
  <c r="I39" i="4"/>
  <c r="I33" i="4"/>
  <c r="I9" i="4"/>
  <c r="I38" i="4"/>
  <c r="I32" i="4"/>
  <c r="I26" i="4"/>
  <c r="I20" i="4"/>
  <c r="I8" i="4"/>
  <c r="I24" i="4"/>
  <c r="I18" i="4"/>
  <c r="I11" i="4"/>
  <c r="I4" i="4"/>
  <c r="I40" i="4"/>
  <c r="I34" i="4"/>
  <c r="I16" i="4"/>
  <c r="I10" i="4"/>
  <c r="S16" i="4"/>
  <c r="S17" i="4"/>
  <c r="S18" i="4"/>
  <c r="S19" i="4"/>
  <c r="S20" i="4"/>
  <c r="S23" i="4"/>
  <c r="S24" i="4"/>
  <c r="S25" i="4"/>
  <c r="S26" i="4"/>
  <c r="S27" i="4"/>
  <c r="S30" i="4"/>
  <c r="S31" i="4"/>
  <c r="S32" i="4"/>
  <c r="S33" i="4"/>
  <c r="S34" i="4"/>
  <c r="S37" i="4"/>
  <c r="S38" i="4"/>
  <c r="S39" i="4"/>
  <c r="S40" i="4"/>
  <c r="S41" i="4"/>
  <c r="S44" i="4"/>
  <c r="S45" i="4"/>
  <c r="S46" i="4"/>
  <c r="S47" i="4"/>
  <c r="S50" i="4"/>
  <c r="S2" i="4"/>
  <c r="I48" i="4" l="1"/>
  <c r="I42" i="4"/>
  <c r="I35" i="4"/>
  <c r="I28" i="4"/>
  <c r="I21" i="4"/>
  <c r="I14" i="4"/>
  <c r="J9" i="4" s="1"/>
  <c r="U45" i="4"/>
  <c r="V45" i="4" s="1"/>
  <c r="U44" i="4"/>
  <c r="V44" i="4" s="1"/>
  <c r="U38" i="4"/>
  <c r="V38" i="4" s="1"/>
  <c r="U37" i="4"/>
  <c r="V37" i="4" s="1"/>
  <c r="U31" i="4"/>
  <c r="V31" i="4" s="1"/>
  <c r="U30" i="4"/>
  <c r="V30" i="4" s="1"/>
  <c r="U24" i="4"/>
  <c r="V24" i="4" s="1"/>
  <c r="U23" i="4"/>
  <c r="V23" i="4" s="1"/>
  <c r="U16" i="4"/>
  <c r="V16" i="4" s="1"/>
  <c r="U9" i="4"/>
  <c r="V9" i="4" s="1"/>
  <c r="U8" i="4"/>
  <c r="V8" i="4" s="1"/>
  <c r="U3" i="4"/>
  <c r="V3" i="4" s="1"/>
  <c r="U2" i="4"/>
  <c r="V2" i="4" s="1"/>
  <c r="U46" i="4"/>
  <c r="V46" i="4" s="1"/>
  <c r="U39" i="4"/>
  <c r="V39" i="4" s="1"/>
  <c r="U32" i="4"/>
  <c r="V32" i="4" s="1"/>
  <c r="U25" i="4"/>
  <c r="V25" i="4" s="1"/>
  <c r="U17" i="4"/>
  <c r="V17" i="4" s="1"/>
  <c r="U18" i="4"/>
  <c r="V18" i="4" s="1"/>
  <c r="T16" i="4"/>
  <c r="T8" i="4"/>
  <c r="T2" i="4"/>
  <c r="J23" i="4" l="1"/>
  <c r="J31" i="4"/>
  <c r="J39" i="4"/>
  <c r="J16" i="4"/>
  <c r="J10" i="4"/>
  <c r="J8" i="4"/>
  <c r="J44" i="4"/>
  <c r="J48" i="4"/>
  <c r="J46" i="4"/>
  <c r="J47" i="4"/>
  <c r="J45" i="4"/>
  <c r="J18" i="4"/>
  <c r="J32" i="4"/>
  <c r="J38" i="4"/>
  <c r="J24" i="4"/>
  <c r="J25" i="4"/>
  <c r="J17" i="4"/>
  <c r="T9" i="4"/>
  <c r="T12" i="4"/>
  <c r="T13" i="4"/>
  <c r="T10" i="4"/>
  <c r="U10" i="4" s="1"/>
  <c r="V10" i="4" s="1"/>
  <c r="T11" i="4"/>
  <c r="T3" i="4"/>
  <c r="T4" i="4"/>
  <c r="U4" i="4" s="1"/>
  <c r="V4" i="4" s="1"/>
  <c r="T5" i="4"/>
  <c r="I5" i="4"/>
  <c r="I6" i="4" l="1"/>
  <c r="J5" i="4" s="1"/>
  <c r="J35" i="4"/>
  <c r="J14" i="4"/>
  <c r="J21" i="4"/>
  <c r="J40" i="4"/>
  <c r="J28" i="4"/>
  <c r="U5" i="4"/>
  <c r="O5" i="4"/>
  <c r="U19" i="4"/>
  <c r="V19" i="4" s="1"/>
  <c r="U26" i="4"/>
  <c r="V26" i="4" s="1"/>
  <c r="U34" i="4"/>
  <c r="V34" i="4" s="1"/>
  <c r="U40" i="4"/>
  <c r="V40" i="4" s="1"/>
  <c r="T50" i="4"/>
  <c r="U50" i="4" s="1"/>
  <c r="V50" i="4" s="1"/>
  <c r="U47" i="4"/>
  <c r="V47" i="4" s="1"/>
  <c r="U11" i="4"/>
  <c r="V11" i="4" s="1"/>
  <c r="R50" i="4"/>
  <c r="R47" i="4"/>
  <c r="J6" i="4" l="1"/>
  <c r="J4" i="4"/>
  <c r="J3" i="4"/>
  <c r="J2" i="4"/>
  <c r="J34" i="4"/>
  <c r="J33" i="4"/>
  <c r="J19" i="4"/>
  <c r="J26" i="4"/>
  <c r="J41" i="4"/>
  <c r="J42" i="4"/>
  <c r="J20" i="4"/>
  <c r="J27" i="4"/>
  <c r="V5" i="4"/>
  <c r="J13" i="4"/>
  <c r="J12" i="4"/>
  <c r="J11" i="4"/>
  <c r="U27" i="4"/>
  <c r="V27" i="4" s="1"/>
  <c r="U33" i="4"/>
  <c r="V33" i="4" s="1"/>
  <c r="U20" i="4"/>
  <c r="U41" i="4"/>
  <c r="V41" i="4" s="1"/>
  <c r="U12" i="4" l="1"/>
  <c r="V12" i="4" s="1"/>
  <c r="U13" i="4"/>
  <c r="V13" i="4" s="1"/>
  <c r="V20" i="4"/>
  <c r="R11" i="4"/>
  <c r="R19" i="4"/>
  <c r="R26" i="4"/>
  <c r="R27" i="4"/>
  <c r="R33" i="4"/>
  <c r="R34" i="4"/>
  <c r="R40" i="4"/>
  <c r="R41" i="4"/>
  <c r="R5" i="4"/>
</calcChain>
</file>

<file path=xl/sharedStrings.xml><?xml version="1.0" encoding="utf-8"?>
<sst xmlns="http://schemas.openxmlformats.org/spreadsheetml/2006/main" count="235" uniqueCount="84">
  <si>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</si>
  <si>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</si>
  <si>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</si>
  <si>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</si>
  <si>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</si>
  <si>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</si>
  <si>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</si>
  <si>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</si>
  <si>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</si>
  <si>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</si>
  <si>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</si>
  <si>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</si>
  <si>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</si>
  <si>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</si>
  <si>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</si>
  <si>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</si>
  <si>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</si>
  <si>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</si>
  <si>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</si>
  <si>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</si>
  <si>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</si>
  <si>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</si>
  <si>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</si>
  <si>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</si>
  <si>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</si>
  <si>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</si>
  <si>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</si>
  <si>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</si>
  <si>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</si>
  <si>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</si>
  <si>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</si>
  <si>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</si>
  <si>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</si>
  <si>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</si>
  <si>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</si>
  <si>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</si>
  <si>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</si>
  <si>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</si>
  <si>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</si>
  <si>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</si>
  <si>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</si>
  <si>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</si>
  <si>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</si>
  <si>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</si>
  <si>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</si>
  <si>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</si>
  <si>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</si>
  <si>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</si>
  <si>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</si>
  <si>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</si>
  <si>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</si>
  <si>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</si>
  <si>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</si>
  <si>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8 hatáserősség</t>
  </si>
  <si>
    <t>10x0,8ml előretöltött fecskendőben</t>
  </si>
  <si>
    <t>10x1ml előretöltött fecskendőben</t>
  </si>
  <si>
    <t>10x0,2ml előretöltött fecskendőben</t>
  </si>
  <si>
    <t>10x0,4ml előretöltött fecskendőben</t>
  </si>
  <si>
    <t>10x0,6ml előretöltött fecskendőben</t>
  </si>
  <si>
    <t>HEPAXANE 10 000 NE (100 MG)/1 ML OLDATOS INJEKCIÓ ELŐRETÖLTÖTT FECSKENDŐBEN</t>
  </si>
  <si>
    <t>10x előretöltött fecskendőben tűvédő nélkül</t>
  </si>
  <si>
    <t>Teva Gyógyszergyár Zártkörűen Működő Részvénytársaság</t>
  </si>
  <si>
    <t>10x előretöltött fecskendőben tűvédővel</t>
  </si>
  <si>
    <t>HEPAXANE 12 000 NE (120 MG)/0,8 ML OLDATOS INJEKCIÓ ELŐRETÖLTÖTT FECSKENDŐBEN</t>
  </si>
  <si>
    <t>HEPAXANE 15 000 NE (150 MG)/1 ML OLDATOS INJEKCIÓ ELŐRETÖLTÖTT FECSKENDŐBEN</t>
  </si>
  <si>
    <t>HEPAXANE 2000 NE (20 MG)/0,2 ML OLDATOS INJEKCIÓ ELŐRETÖLTÖTT FECSKENDŐBEN</t>
  </si>
  <si>
    <t>HEPAXANE 4000 NE (40 MG)/0,4 ML OLDATOS INJEKCIÓ ELŐRETÖLTÖTT FECSKENDŐBEN</t>
  </si>
  <si>
    <t>HEPAXANE 6000 NE (60 MG)/0,6 ML OLDATOS INJEKCIÓ ELŐRETÖLTÖTT FECSKENDŐBEN</t>
  </si>
  <si>
    <t>HEPAXANE 8000 NE (80 MG)/0,8 ML OLDATOS INJEKCIÓ ELŐRETÖLTÖTT FECSKENDŐBEN</t>
  </si>
  <si>
    <t>INHIXA 10 000 NE (100 MG)/1 ML OLDATOS INJEKCIÓ ELŐRETÖLTÖTT FECSKENDŐBEN</t>
  </si>
  <si>
    <t>Goodwill Pharma Orvos-, és Gyógyszertudományi Nyilvánosan Működő Részvénytársaság</t>
  </si>
  <si>
    <t>INHIXA 12 000 NE (120 MG)/0,8 ML OLDATOS INJEKCIÓ ELŐRETÖLTÖTT FECSKENDŐBEN</t>
  </si>
  <si>
    <t>INHIXA 15 000 NE (150 MG)/1 ML OLDATOS INJEKCIÓ ELŐRETÖLTÖTT FECSKENDŐBEN</t>
  </si>
  <si>
    <t>INHIXA 2000 NE (20 MG)/0,2 ML OLDATOS INJEKCIÓ ELŐRETÖLTÖTT FECSKENDŐBEN</t>
  </si>
  <si>
    <t>INHIXA 4000 NE (40 MG)/0,4 ML OLDATOS INJEKCIÓ ELŐRETÖLTÖTT FECSKENDŐBEN</t>
  </si>
  <si>
    <t>INHIXA 6000 NE (60 MG)/0,6 ML OLDATOS INJEKCIÓ ELŐRETÖLTÖTT FECSKENDŐBEN</t>
  </si>
  <si>
    <t>INHIXA 8000 NE (80 MG)/0,8 ML OLDATOS INJEKCIÓ ELŐRETÖLTÖTT FECSKENDŐBEN</t>
  </si>
  <si>
    <t>,</t>
  </si>
  <si>
    <t>2025. december emelt jogcím</t>
  </si>
  <si>
    <t>2025. november emelt jogcím</t>
  </si>
  <si>
    <t>2025. október emelt jogcím</t>
  </si>
  <si>
    <t>2025. szeptemberemelt jogcím</t>
  </si>
  <si>
    <t>OEP_EUB várható április 1</t>
  </si>
  <si>
    <t>EUEM_TERDIJ várható április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</si>
</sst>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EB9C"/>
      </patternFill>
    </fill>
    <fill>
      <patternFill patternType="solid">
        <fgColor theme="9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3" borderId="0" applyNumberFormat="0" applyBorder="0" applyAlignment="0" applyProtection="0"/>
    <xf numFmtId="43" fontId="1" fillId="0" borderId="0" applyFont="0" applyFill="0" applyBorder="0" applyAlignment="0" applyProtection="0"/>
    <xf numFmtId="0" fontId="9" fillId="4" borderId="0" applyNumberFormat="0" applyBorder="0" applyAlignment="0" applyProtection="0"/>
  </cellStyleXfs>
  <cellXfs count="46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0" borderId="0" xfId="0" applyFont="1"/>
    <xf numFmtId="10" fontId="6" fillId="0" borderId="0" xfId="1" applyNumberFormat="1" applyFont="1" applyBorder="1"/>
    <xf numFmtId="0" fontId="6" fillId="0" borderId="0" xfId="1" applyNumberFormat="1" applyFont="1" applyBorder="1"/>
    <xf numFmtId="0" fontId="6" fillId="0" borderId="0" xfId="0" applyFont="1" applyFill="1"/>
    <xf numFmtId="10" fontId="5" fillId="0" borderId="0" xfId="1" applyNumberFormat="1" applyFont="1" applyBorder="1"/>
    <xf numFmtId="0" fontId="5" fillId="0" borderId="0" xfId="1" applyNumberFormat="1" applyFont="1" applyBorder="1"/>
    <xf numFmtId="0" fontId="8" fillId="0" borderId="0" xfId="0" applyFont="1"/>
    <xf numFmtId="165" fontId="3" fillId="2" borderId="1" xfId="6" applyNumberFormat="1" applyFont="1" applyFill="1" applyBorder="1" applyAlignment="1">
      <alignment horizontal="center" vertical="center" wrapText="1"/>
    </xf>
    <xf numFmtId="165" fontId="6" fillId="0" borderId="0" xfId="6" applyNumberFormat="1" applyFont="1" applyBorder="1"/>
    <xf numFmtId="165" fontId="5" fillId="0" borderId="0" xfId="6" applyNumberFormat="1" applyFont="1" applyBorder="1"/>
    <xf numFmtId="0" fontId="6" fillId="0" borderId="0" xfId="0" applyFont="1" applyBorder="1"/>
    <xf numFmtId="0" fontId="8" fillId="0" borderId="0" xfId="0" applyFont="1" applyFill="1"/>
    <xf numFmtId="0" fontId="8" fillId="0" borderId="0" xfId="1" applyNumberFormat="1" applyFont="1" applyFill="1" applyBorder="1"/>
    <xf numFmtId="2" fontId="8" fillId="0" borderId="0" xfId="5" applyNumberFormat="1" applyFont="1" applyFill="1" applyBorder="1"/>
    <xf numFmtId="0" fontId="3" fillId="2" borderId="1" xfId="2" applyFont="1" applyFill="1" applyBorder="1" applyAlignment="1">
      <alignment horizontal="center" vertical="center" wrapText="1"/>
    </xf>
    <xf numFmtId="0" fontId="5" fillId="0" borderId="0" xfId="0" applyFont="1" applyBorder="1"/>
    <xf numFmtId="0" fontId="4" fillId="2" borderId="1" xfId="2" applyFont="1" applyFill="1" applyBorder="1" applyAlignment="1">
      <alignment horizontal="center" vertical="center" wrapText="1"/>
    </xf>
    <xf numFmtId="165" fontId="3" fillId="2" borderId="1" xfId="3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/>
    <xf numFmtId="0" fontId="5" fillId="0" borderId="0" xfId="0" applyFont="1" applyFill="1" applyBorder="1"/>
    <xf numFmtId="165" fontId="6" fillId="5" borderId="0" xfId="6" applyNumberFormat="1" applyFont="1" applyFill="1" applyBorder="1"/>
    <xf numFmtId="10" fontId="5" fillId="0" borderId="0" xfId="1" applyNumberFormat="1" applyFont="1"/>
    <xf numFmtId="165" fontId="6" fillId="0" borderId="0" xfId="6" applyNumberFormat="1" applyFont="1" applyFill="1" applyBorder="1"/>
    <xf numFmtId="10" fontId="6" fillId="0" borderId="0" xfId="1" applyNumberFormat="1" applyFont="1" applyFill="1" applyBorder="1"/>
    <xf numFmtId="0" fontId="6" fillId="0" borderId="0" xfId="1" applyNumberFormat="1" applyFont="1" applyFill="1" applyBorder="1"/>
    <xf numFmtId="10" fontId="5" fillId="0" borderId="0" xfId="1" applyNumberFormat="1" applyFont="1" applyFill="1" applyBorder="1"/>
    <xf numFmtId="165" fontId="5" fillId="0" borderId="0" xfId="6" applyNumberFormat="1" applyFont="1" applyFill="1" applyBorder="1"/>
    <xf numFmtId="0" fontId="5" fillId="0" borderId="0" xfId="1" applyNumberFormat="1" applyFont="1" applyFill="1" applyBorder="1"/>
    <xf numFmtId="165" fontId="5" fillId="5" borderId="0" xfId="6" applyNumberFormat="1" applyFont="1" applyFill="1" applyBorder="1"/>
    <xf numFmtId="10" fontId="5" fillId="0" borderId="0" xfId="1" applyNumberFormat="1" applyFont="1" applyFill="1"/>
    <xf numFmtId="10" fontId="9" fillId="0" borderId="0" xfId="7" applyNumberFormat="1" applyFill="1"/>
    <xf numFmtId="0" fontId="5" fillId="0" borderId="2" xfId="0" applyFont="1" applyFill="1" applyBorder="1"/>
    <xf numFmtId="165" fontId="5" fillId="0" borderId="2" xfId="6" applyNumberFormat="1" applyFont="1" applyFill="1" applyBorder="1"/>
    <xf numFmtId="10" fontId="5" fillId="0" borderId="2" xfId="1" applyNumberFormat="1" applyFont="1" applyFill="1" applyBorder="1"/>
    <xf numFmtId="0" fontId="5" fillId="0" borderId="2" xfId="1" applyNumberFormat="1" applyFont="1" applyFill="1" applyBorder="1"/>
    <xf numFmtId="0" fontId="0" fillId="0" borderId="2" xfId="0" applyFont="1" applyBorder="1"/>
    <xf numFmtId="0" fontId="5" fillId="0" borderId="2" xfId="0" applyFont="1" applyBorder="1"/>
    <xf numFmtId="165" fontId="5" fillId="0" borderId="2" xfId="6" applyNumberFormat="1" applyFont="1" applyBorder="1"/>
    <xf numFmtId="10" fontId="5" fillId="0" borderId="2" xfId="1" applyNumberFormat="1" applyFont="1" applyBorder="1"/>
    <xf numFmtId="0" fontId="5" fillId="0" borderId="2" xfId="1" applyNumberFormat="1" applyFont="1" applyBorder="1"/>
    <xf numFmtId="0" fontId="10" fillId="0" borderId="0" xfId="0" applyFont="1"/>
    <xf numFmtId="0" fontId="10" fillId="0" borderId="2" xfId="0" applyFont="1" applyBorder="1"/>
  </cellXfs>
  <cellStyles count="8">
    <cellStyle name="Ezres 2" xfId="3"/>
    <cellStyle name="Ezres 3" xfId="6"/>
    <cellStyle name="Jelölőszín 6" xfId="7" builtinId="49"/>
    <cellStyle name="Normál" xfId="0" builtinId="0"/>
    <cellStyle name="Normál_Munka2" xfId="2"/>
    <cellStyle name="Semleges" xfId="5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H96"/>
  <sheetViews>
    <sheetView tabSelected="1" zoomScale="80" zoomScaleNormal="80" workbookViewId="0">
      <pane ySplit="1" topLeftCell="A2" activePane="bottomLeft" state="frozen"/>
      <selection activeCell="E1" sqref="E1"/>
      <selection pane="bottomLeft" activeCell="S21" sqref="S21"/>
    </sheetView>
  </sheetViews>
  <sheetFormatPr defaultColWidth="8.85546875" defaultRowHeight="15" x14ac:dyDescent="0.25"/>
  <cols>
    <col min="1" max="1" width="11.5703125" style="1" bestFit="1" customWidth="1"/>
    <col min="2" max="2" width="40.7109375" style="1" customWidth="1"/>
    <col min="3" max="3" width="12.28515625" style="1" customWidth="1"/>
    <col min="4" max="4" width="11.5703125" style="1" bestFit="1" customWidth="1"/>
    <col min="5" max="5" width="13.42578125" style="1" customWidth="1"/>
    <col min="6" max="6" width="14.140625" style="1" customWidth="1"/>
    <col min="7" max="7" width="12.42578125" style="1" customWidth="1"/>
    <col min="8" max="8" width="14.42578125" style="1" customWidth="1"/>
    <col min="9" max="9" width="15.42578125" style="1" customWidth="1"/>
    <col min="10" max="10" width="12.7109375" style="1" customWidth="1"/>
    <col min="11" max="11" width="10.85546875" style="1" customWidth="1"/>
    <col min="12" max="12" width="15.28515625" style="1" customWidth="1"/>
    <col min="13" max="14" width="6.5703125" style="1" customWidth="1"/>
    <col min="15" max="15" width="11.28515625" style="1" customWidth="1"/>
    <col min="16" max="22" width="9.28515625" style="1" customWidth="1"/>
    <col min="23" max="23" width="15.42578125" style="1" customWidth="1"/>
    <col min="24" max="24" width="61.42578125" style="1" customWidth="1"/>
    <col min="25" max="16384" width="8.85546875" style="1"/>
  </cols>
  <sheetData>
    <row r="1" spans="1:25" s="22" customFormat="1" ht="63.75" x14ac:dyDescent="0.2">
      <c r="A1" s="17" t="s">
        <v>0</v>
      </c>
      <c r="B1" s="17" t="s">
        <v>1</v>
      </c>
      <c r="C1" s="17" t="s">
        <v>2</v>
      </c>
      <c r="D1" s="17" t="s">
        <v>33</v>
      </c>
      <c r="E1" s="10" t="s">
        <v>81</v>
      </c>
      <c r="F1" s="10" t="s">
        <v>80</v>
      </c>
      <c r="G1" s="10" t="s">
        <v>79</v>
      </c>
      <c r="H1" s="10" t="s">
        <v>78</v>
      </c>
      <c r="I1" s="17" t="s">
        <v>47</v>
      </c>
      <c r="J1" s="19" t="s">
        <v>4</v>
      </c>
      <c r="K1" s="19" t="s">
        <v>48</v>
      </c>
      <c r="L1" s="20" t="s">
        <v>49</v>
      </c>
      <c r="M1" s="20" t="s">
        <v>50</v>
      </c>
      <c r="N1" s="20" t="s">
        <v>3</v>
      </c>
      <c r="O1" s="17" t="s">
        <v>5</v>
      </c>
      <c r="P1" s="20" t="s">
        <v>6</v>
      </c>
      <c r="Q1" s="20" t="s">
        <v>12</v>
      </c>
      <c r="R1" s="20" t="s">
        <v>13</v>
      </c>
      <c r="S1" s="20" t="s">
        <v>51</v>
      </c>
      <c r="T1" s="20" t="s">
        <v>52</v>
      </c>
      <c r="U1" s="20" t="s">
        <v>82</v>
      </c>
      <c r="V1" s="20" t="s">
        <v>83</v>
      </c>
      <c r="W1" s="20" t="s">
        <v>7</v>
      </c>
      <c r="X1" s="20" t="s">
        <v>8</v>
      </c>
      <c r="Y1" s="21"/>
    </row>
    <row r="2" spans="1:25" x14ac:dyDescent="0.25">
      <c r="A2" s="1">
        <v>210885543</v>
      </c>
      <c r="B2" s="1" t="s">
        <v>65</v>
      </c>
      <c r="C2" s="1" t="s">
        <v>60</v>
      </c>
      <c r="D2" s="1" t="s">
        <v>9</v>
      </c>
      <c r="E2" s="12">
        <v>0</v>
      </c>
      <c r="F2" s="12">
        <v>0</v>
      </c>
      <c r="G2" s="12">
        <v>32</v>
      </c>
      <c r="H2" s="12">
        <v>24</v>
      </c>
      <c r="I2" s="12">
        <f t="shared" ref="I2:I50" si="0">SUM(E2:H2)</f>
        <v>56</v>
      </c>
      <c r="J2" s="7">
        <f t="shared" ref="J2:J5" si="1">I2/$I$6</f>
        <v>1.1801399308775185E-3</v>
      </c>
      <c r="K2" s="8">
        <v>2000</v>
      </c>
      <c r="L2" s="1" t="s">
        <v>35</v>
      </c>
      <c r="M2" s="1">
        <v>10</v>
      </c>
      <c r="N2" s="1">
        <v>8</v>
      </c>
      <c r="O2" s="1">
        <v>4351</v>
      </c>
      <c r="P2" s="1">
        <v>5628</v>
      </c>
      <c r="Q2" s="1">
        <v>5065</v>
      </c>
      <c r="R2" s="1">
        <v>563</v>
      </c>
      <c r="S2" s="1">
        <f>P2/N2</f>
        <v>703.5</v>
      </c>
      <c r="T2" s="1">
        <f>S2</f>
        <v>703.5</v>
      </c>
      <c r="U2" s="1">
        <f>P2*0.9</f>
        <v>5065.2</v>
      </c>
      <c r="V2" s="1">
        <f>P2-U2</f>
        <v>562.80000000000018</v>
      </c>
      <c r="W2" s="1" t="s">
        <v>18</v>
      </c>
      <c r="X2" s="1" t="s">
        <v>61</v>
      </c>
    </row>
    <row r="3" spans="1:25" x14ac:dyDescent="0.25">
      <c r="A3" s="1">
        <v>210885527</v>
      </c>
      <c r="B3" s="1" t="s">
        <v>65</v>
      </c>
      <c r="C3" s="1" t="s">
        <v>62</v>
      </c>
      <c r="D3" s="1" t="s">
        <v>9</v>
      </c>
      <c r="E3" s="12">
        <v>0</v>
      </c>
      <c r="F3" s="12">
        <v>240</v>
      </c>
      <c r="G3" s="12">
        <v>584</v>
      </c>
      <c r="H3" s="12">
        <v>793.6</v>
      </c>
      <c r="I3" s="12">
        <f t="shared" si="0"/>
        <v>1617.6</v>
      </c>
      <c r="J3" s="7">
        <f t="shared" si="1"/>
        <v>3.4089184860490604E-2</v>
      </c>
      <c r="K3" s="8">
        <v>2000</v>
      </c>
      <c r="L3" s="1" t="s">
        <v>35</v>
      </c>
      <c r="M3" s="1">
        <v>10</v>
      </c>
      <c r="N3" s="1">
        <v>8</v>
      </c>
      <c r="O3" s="1">
        <v>4351</v>
      </c>
      <c r="P3" s="1">
        <v>5628</v>
      </c>
      <c r="Q3" s="1">
        <v>5065</v>
      </c>
      <c r="R3" s="1">
        <v>563</v>
      </c>
      <c r="S3" s="1">
        <f t="shared" ref="S3:S5" si="2">P3/N3</f>
        <v>703.5</v>
      </c>
      <c r="T3" s="1">
        <f>$T$2</f>
        <v>703.5</v>
      </c>
      <c r="U3" s="1">
        <f>P3*0.9</f>
        <v>5065.2</v>
      </c>
      <c r="V3" s="1">
        <f>P3-U3</f>
        <v>562.80000000000018</v>
      </c>
      <c r="W3" s="1" t="s">
        <v>18</v>
      </c>
      <c r="X3" s="1" t="s">
        <v>61</v>
      </c>
    </row>
    <row r="4" spans="1:25" x14ac:dyDescent="0.25">
      <c r="A4" s="1">
        <v>210809173</v>
      </c>
      <c r="B4" s="1" t="s">
        <v>73</v>
      </c>
      <c r="C4" s="1" t="s">
        <v>56</v>
      </c>
      <c r="D4" s="1" t="s">
        <v>9</v>
      </c>
      <c r="E4" s="12">
        <v>40</v>
      </c>
      <c r="F4" s="12">
        <v>200</v>
      </c>
      <c r="G4" s="12">
        <v>344</v>
      </c>
      <c r="H4" s="12">
        <v>248</v>
      </c>
      <c r="I4" s="12">
        <f t="shared" si="0"/>
        <v>832</v>
      </c>
      <c r="J4" s="7">
        <f t="shared" si="1"/>
        <v>1.753350754446599E-2</v>
      </c>
      <c r="K4" s="8">
        <v>2000</v>
      </c>
      <c r="L4" s="1" t="s">
        <v>35</v>
      </c>
      <c r="M4" s="1">
        <v>10</v>
      </c>
      <c r="N4" s="1">
        <v>8</v>
      </c>
      <c r="O4" s="1">
        <v>4353</v>
      </c>
      <c r="P4" s="1">
        <v>5631</v>
      </c>
      <c r="Q4" s="1">
        <v>5068</v>
      </c>
      <c r="R4" s="1">
        <v>563</v>
      </c>
      <c r="S4" s="1">
        <f t="shared" si="2"/>
        <v>703.875</v>
      </c>
      <c r="T4" s="1">
        <f t="shared" ref="T4:T5" si="3">$T$2</f>
        <v>703.5</v>
      </c>
      <c r="U4" s="1">
        <f>T4*0.9*N4</f>
        <v>5065.2</v>
      </c>
      <c r="V4" s="1">
        <f>P4-U4</f>
        <v>565.80000000000018</v>
      </c>
      <c r="W4" s="1" t="s">
        <v>18</v>
      </c>
      <c r="X4" s="1" t="s">
        <v>70</v>
      </c>
    </row>
    <row r="5" spans="1:25" s="40" customFormat="1" ht="15.75" thickBot="1" x14ac:dyDescent="0.3">
      <c r="A5" s="40">
        <v>210053887</v>
      </c>
      <c r="B5" s="40" t="s">
        <v>17</v>
      </c>
      <c r="C5" s="40" t="s">
        <v>34</v>
      </c>
      <c r="D5" s="40" t="s">
        <v>9</v>
      </c>
      <c r="E5" s="41">
        <v>12226.4</v>
      </c>
      <c r="F5" s="41">
        <v>11512</v>
      </c>
      <c r="G5" s="41">
        <v>10808.8</v>
      </c>
      <c r="H5" s="41">
        <v>10399.200000000001</v>
      </c>
      <c r="I5" s="41">
        <f>SUM(E5:H5)</f>
        <v>44946.399999999994</v>
      </c>
      <c r="J5" s="42">
        <f t="shared" si="1"/>
        <v>0.94719716766416595</v>
      </c>
      <c r="K5" s="43">
        <v>2000</v>
      </c>
      <c r="L5" s="40" t="s">
        <v>35</v>
      </c>
      <c r="M5" s="40">
        <v>10</v>
      </c>
      <c r="N5" s="40">
        <v>8</v>
      </c>
      <c r="O5" s="40">
        <f>VLOOKUP(A5,[1]PUPHA_GYOGYSZER_LAKOSSAGI_20230!A$1:AI$5195,11,0)</f>
        <v>5244</v>
      </c>
      <c r="P5" s="40">
        <v>6783</v>
      </c>
      <c r="Q5" s="40">
        <v>6105</v>
      </c>
      <c r="R5" s="40">
        <f>P5-Q5</f>
        <v>678</v>
      </c>
      <c r="S5" s="40">
        <f t="shared" si="2"/>
        <v>847.875</v>
      </c>
      <c r="T5" s="40">
        <f t="shared" si="3"/>
        <v>703.5</v>
      </c>
      <c r="U5" s="40">
        <f>T5*0.9*N5</f>
        <v>5065.2</v>
      </c>
      <c r="V5" s="40">
        <f>P5-U5</f>
        <v>1717.8000000000002</v>
      </c>
      <c r="W5" s="40" t="s">
        <v>18</v>
      </c>
      <c r="X5" s="40" t="s">
        <v>10</v>
      </c>
      <c r="Y5" s="35"/>
    </row>
    <row r="6" spans="1:25" s="3" customFormat="1" x14ac:dyDescent="0.25">
      <c r="E6" s="24">
        <v>12266.4</v>
      </c>
      <c r="F6" s="24">
        <v>11952</v>
      </c>
      <c r="G6" s="24">
        <v>11768.8</v>
      </c>
      <c r="H6" s="24">
        <v>11464.800000000001</v>
      </c>
      <c r="I6" s="24">
        <f t="shared" ref="I6" si="4">SUM(I2:I5)</f>
        <v>47451.999999999993</v>
      </c>
      <c r="J6" s="4">
        <f>I6/$I$6</f>
        <v>1</v>
      </c>
      <c r="K6" s="5"/>
      <c r="Y6" s="6"/>
    </row>
    <row r="7" spans="1:25" s="3" customFormat="1" x14ac:dyDescent="0.25">
      <c r="E7" s="26"/>
      <c r="F7" s="26"/>
      <c r="G7" s="26"/>
      <c r="H7" s="26"/>
      <c r="I7" s="26"/>
      <c r="J7" s="27"/>
      <c r="K7" s="5"/>
      <c r="Y7" s="6"/>
    </row>
    <row r="8" spans="1:25" x14ac:dyDescent="0.25">
      <c r="A8" s="1">
        <v>210885551</v>
      </c>
      <c r="B8" s="1" t="s">
        <v>66</v>
      </c>
      <c r="C8" s="1" t="s">
        <v>60</v>
      </c>
      <c r="D8" s="1" t="s">
        <v>9</v>
      </c>
      <c r="E8" s="12">
        <v>2032</v>
      </c>
      <c r="F8" s="12">
        <v>5344</v>
      </c>
      <c r="G8" s="12">
        <v>19251.2</v>
      </c>
      <c r="H8" s="12">
        <v>27624</v>
      </c>
      <c r="I8" s="12">
        <f t="shared" si="0"/>
        <v>54251.199999999997</v>
      </c>
      <c r="J8" s="29">
        <f>I8/$I$14</f>
        <v>1.4773479236708655E-2</v>
      </c>
      <c r="K8" s="1">
        <v>4000</v>
      </c>
      <c r="L8" s="1" t="s">
        <v>37</v>
      </c>
      <c r="M8" s="2">
        <v>10</v>
      </c>
      <c r="N8" s="2">
        <v>16</v>
      </c>
      <c r="O8" s="1">
        <v>8299</v>
      </c>
      <c r="P8" s="1">
        <v>10137</v>
      </c>
      <c r="Q8" s="1">
        <v>9123</v>
      </c>
      <c r="R8" s="1">
        <v>1014</v>
      </c>
      <c r="S8" s="1">
        <f>P8/N8</f>
        <v>633.5625</v>
      </c>
      <c r="T8" s="1">
        <f>S8</f>
        <v>633.5625</v>
      </c>
      <c r="U8" s="1">
        <f>P8*0.9</f>
        <v>9123.3000000000011</v>
      </c>
      <c r="V8" s="1">
        <f t="shared" ref="V8:V13" si="5">P8-U8</f>
        <v>1013.6999999999989</v>
      </c>
      <c r="W8" s="1" t="s">
        <v>20</v>
      </c>
      <c r="X8" s="1" t="s">
        <v>61</v>
      </c>
    </row>
    <row r="9" spans="1:25" x14ac:dyDescent="0.25">
      <c r="A9" s="1">
        <v>210885535</v>
      </c>
      <c r="B9" s="1" t="s">
        <v>66</v>
      </c>
      <c r="C9" s="1" t="s">
        <v>62</v>
      </c>
      <c r="D9" s="1" t="s">
        <v>9</v>
      </c>
      <c r="E9" s="12">
        <v>9184</v>
      </c>
      <c r="F9" s="12">
        <v>21718.400000000001</v>
      </c>
      <c r="G9" s="12">
        <v>47838.400000000001</v>
      </c>
      <c r="H9" s="12">
        <v>66160</v>
      </c>
      <c r="I9" s="12">
        <f t="shared" si="0"/>
        <v>144900.79999999999</v>
      </c>
      <c r="J9" s="29">
        <f>I9/$I$14</f>
        <v>3.9458831513081251E-2</v>
      </c>
      <c r="K9" s="1">
        <v>4000</v>
      </c>
      <c r="L9" s="1" t="s">
        <v>37</v>
      </c>
      <c r="M9" s="2">
        <v>10</v>
      </c>
      <c r="N9" s="2">
        <v>16</v>
      </c>
      <c r="O9" s="1">
        <v>8299</v>
      </c>
      <c r="P9" s="1">
        <v>10137</v>
      </c>
      <c r="Q9" s="1">
        <v>9123</v>
      </c>
      <c r="R9" s="1">
        <v>1014</v>
      </c>
      <c r="S9" s="1">
        <f t="shared" ref="S9:S13" si="6">P9/N9</f>
        <v>633.5625</v>
      </c>
      <c r="T9" s="1">
        <f>$T$8</f>
        <v>633.5625</v>
      </c>
      <c r="U9" s="1">
        <f>P9*0.9</f>
        <v>9123.3000000000011</v>
      </c>
      <c r="V9" s="1">
        <f t="shared" si="5"/>
        <v>1013.6999999999989</v>
      </c>
      <c r="W9" s="1" t="s">
        <v>20</v>
      </c>
      <c r="X9" s="1" t="s">
        <v>61</v>
      </c>
    </row>
    <row r="10" spans="1:25" x14ac:dyDescent="0.25">
      <c r="A10" s="1">
        <v>210809199</v>
      </c>
      <c r="B10" s="1" t="s">
        <v>74</v>
      </c>
      <c r="C10" s="1" t="s">
        <v>57</v>
      </c>
      <c r="D10" s="1" t="s">
        <v>9</v>
      </c>
      <c r="E10" s="12">
        <v>24918.400000000001</v>
      </c>
      <c r="F10" s="12">
        <v>35990.400000000001</v>
      </c>
      <c r="G10" s="12">
        <v>36846.400000000001</v>
      </c>
      <c r="H10" s="12">
        <v>46646.400000000001</v>
      </c>
      <c r="I10" s="12">
        <f t="shared" si="0"/>
        <v>144401.60000000001</v>
      </c>
      <c r="J10" s="29">
        <f>I10/$I$14</f>
        <v>3.9322891278856666E-2</v>
      </c>
      <c r="K10" s="1">
        <v>4000</v>
      </c>
      <c r="L10" s="1" t="s">
        <v>37</v>
      </c>
      <c r="M10" s="2">
        <v>10</v>
      </c>
      <c r="N10" s="2">
        <v>16</v>
      </c>
      <c r="O10" s="1">
        <v>8300</v>
      </c>
      <c r="P10" s="1">
        <v>10138</v>
      </c>
      <c r="Q10" s="1">
        <v>9124</v>
      </c>
      <c r="R10" s="1">
        <v>1014</v>
      </c>
      <c r="S10" s="1">
        <f t="shared" si="6"/>
        <v>633.625</v>
      </c>
      <c r="T10" s="1">
        <f t="shared" ref="T10:T13" si="7">$T$8</f>
        <v>633.5625</v>
      </c>
      <c r="U10" s="1">
        <f>T10*0.9*N10</f>
        <v>9123.3000000000011</v>
      </c>
      <c r="V10" s="1">
        <f t="shared" si="5"/>
        <v>1014.6999999999989</v>
      </c>
      <c r="W10" s="1" t="s">
        <v>20</v>
      </c>
      <c r="X10" s="1" t="s">
        <v>70</v>
      </c>
    </row>
    <row r="11" spans="1:25" x14ac:dyDescent="0.25">
      <c r="A11" s="1">
        <v>210053895</v>
      </c>
      <c r="B11" s="1" t="s">
        <v>19</v>
      </c>
      <c r="C11" s="1" t="s">
        <v>36</v>
      </c>
      <c r="D11" s="1" t="s">
        <v>9</v>
      </c>
      <c r="E11" s="12">
        <v>774489.60000000009</v>
      </c>
      <c r="F11" s="12">
        <v>748718.4</v>
      </c>
      <c r="G11" s="12">
        <v>663971.20000000007</v>
      </c>
      <c r="H11" s="12">
        <v>653518.4</v>
      </c>
      <c r="I11" s="12">
        <f>SUM(E11:H11)</f>
        <v>2840697.6</v>
      </c>
      <c r="J11" s="7">
        <f>I11/$I$14</f>
        <v>0.77356790285501731</v>
      </c>
      <c r="K11" s="8">
        <v>4000</v>
      </c>
      <c r="L11" s="1" t="s">
        <v>37</v>
      </c>
      <c r="M11" s="1">
        <v>10</v>
      </c>
      <c r="N11" s="1">
        <v>16</v>
      </c>
      <c r="O11" s="1">
        <v>10000</v>
      </c>
      <c r="P11" s="1">
        <v>12002</v>
      </c>
      <c r="Q11" s="1">
        <v>10802</v>
      </c>
      <c r="R11" s="1">
        <f>P11-Q11</f>
        <v>1200</v>
      </c>
      <c r="S11" s="1">
        <f>P11/N11</f>
        <v>750.125</v>
      </c>
      <c r="T11" s="1">
        <f t="shared" si="7"/>
        <v>633.5625</v>
      </c>
      <c r="U11" s="1">
        <f>T11*0.9*N11</f>
        <v>9123.3000000000011</v>
      </c>
      <c r="V11" s="1">
        <f>P11-U11</f>
        <v>2878.6999999999989</v>
      </c>
      <c r="W11" s="44" t="s">
        <v>20</v>
      </c>
      <c r="X11" s="1" t="s">
        <v>10</v>
      </c>
      <c r="Y11" s="2"/>
    </row>
    <row r="12" spans="1:25" s="35" customFormat="1" ht="15.75" thickBot="1" x14ac:dyDescent="0.3">
      <c r="A12" s="35">
        <v>210082624</v>
      </c>
      <c r="B12" s="35" t="s">
        <v>26</v>
      </c>
      <c r="C12" s="35" t="s">
        <v>38</v>
      </c>
      <c r="D12" s="35" t="s">
        <v>24</v>
      </c>
      <c r="E12" s="36">
        <v>49810</v>
      </c>
      <c r="F12" s="36">
        <v>51480</v>
      </c>
      <c r="G12" s="36">
        <v>49574</v>
      </c>
      <c r="H12" s="36">
        <v>45114</v>
      </c>
      <c r="I12" s="36">
        <f t="shared" si="0"/>
        <v>195978</v>
      </c>
      <c r="J12" s="37">
        <f>I12/$I$14</f>
        <v>5.3367979212472515E-2</v>
      </c>
      <c r="K12" s="38">
        <v>5700</v>
      </c>
      <c r="L12" s="35" t="s">
        <v>37</v>
      </c>
      <c r="M12" s="35">
        <v>10</v>
      </c>
      <c r="N12" s="35">
        <v>20</v>
      </c>
      <c r="O12" s="39">
        <v>12802</v>
      </c>
      <c r="P12" s="40">
        <v>15073</v>
      </c>
      <c r="Q12" s="40">
        <v>13502</v>
      </c>
      <c r="R12" s="40">
        <v>1571</v>
      </c>
      <c r="S12" s="40">
        <f t="shared" si="6"/>
        <v>753.65</v>
      </c>
      <c r="T12" s="40">
        <f t="shared" si="7"/>
        <v>633.5625</v>
      </c>
      <c r="U12" s="40">
        <f>T12*0.9*N12</f>
        <v>11404.125000000002</v>
      </c>
      <c r="V12" s="40">
        <f t="shared" si="5"/>
        <v>3668.8749999999982</v>
      </c>
      <c r="W12" s="45" t="s">
        <v>27</v>
      </c>
      <c r="X12" s="40" t="s">
        <v>25</v>
      </c>
    </row>
    <row r="13" spans="1:25" x14ac:dyDescent="0.25">
      <c r="A13" s="1">
        <v>210082608</v>
      </c>
      <c r="B13" s="1" t="s">
        <v>23</v>
      </c>
      <c r="C13" s="1" t="s">
        <v>36</v>
      </c>
      <c r="D13" s="1" t="s">
        <v>24</v>
      </c>
      <c r="E13" s="12">
        <v>78079.400000000009</v>
      </c>
      <c r="F13" s="12">
        <v>76769</v>
      </c>
      <c r="G13" s="12">
        <v>71755.599999999991</v>
      </c>
      <c r="H13" s="12">
        <v>65368.799999999996</v>
      </c>
      <c r="I13" s="12">
        <f t="shared" si="0"/>
        <v>291972.8</v>
      </c>
      <c r="J13" s="7">
        <f>I13/$I$14</f>
        <v>7.9508915903863678E-2</v>
      </c>
      <c r="K13" s="8">
        <v>3800</v>
      </c>
      <c r="L13" s="1" t="s">
        <v>37</v>
      </c>
      <c r="M13" s="1">
        <v>10</v>
      </c>
      <c r="N13" s="1">
        <v>14</v>
      </c>
      <c r="O13" s="1">
        <v>9900</v>
      </c>
      <c r="P13" s="1">
        <v>11892</v>
      </c>
      <c r="Q13" s="1">
        <v>9452</v>
      </c>
      <c r="R13" s="1">
        <v>2440</v>
      </c>
      <c r="S13" s="1">
        <f t="shared" si="6"/>
        <v>849.42857142857144</v>
      </c>
      <c r="T13" s="1">
        <f t="shared" si="7"/>
        <v>633.5625</v>
      </c>
      <c r="U13" s="1">
        <f>T13*0.9*N13</f>
        <v>7982.8875000000007</v>
      </c>
      <c r="V13" s="1">
        <f t="shared" si="5"/>
        <v>3909.1124999999993</v>
      </c>
      <c r="W13" s="1" t="s">
        <v>27</v>
      </c>
      <c r="X13" s="1" t="s">
        <v>25</v>
      </c>
      <c r="Y13" s="2"/>
    </row>
    <row r="14" spans="1:25" s="18" customFormat="1" x14ac:dyDescent="0.25">
      <c r="E14" s="32">
        <v>938513.40000000014</v>
      </c>
      <c r="F14" s="32">
        <v>940020.20000000007</v>
      </c>
      <c r="G14" s="32">
        <v>889236.8</v>
      </c>
      <c r="H14" s="32">
        <v>904431.60000000009</v>
      </c>
      <c r="I14" s="32">
        <f>SUM(I8:I13)</f>
        <v>3672202</v>
      </c>
      <c r="J14" s="7">
        <f>I14/$I$14</f>
        <v>1</v>
      </c>
      <c r="K14" s="7"/>
      <c r="Y14" s="23"/>
    </row>
    <row r="15" spans="1:25" s="18" customFormat="1" x14ac:dyDescent="0.25">
      <c r="E15" s="11"/>
      <c r="F15" s="11"/>
      <c r="G15" s="11"/>
      <c r="H15" s="11"/>
      <c r="I15" s="11"/>
      <c r="J15" s="4"/>
      <c r="K15" s="4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23"/>
    </row>
    <row r="16" spans="1:25" x14ac:dyDescent="0.25">
      <c r="A16" s="1">
        <v>210809212</v>
      </c>
      <c r="B16" s="1" t="s">
        <v>75</v>
      </c>
      <c r="C16" s="1" t="s">
        <v>58</v>
      </c>
      <c r="D16" s="1" t="s">
        <v>9</v>
      </c>
      <c r="E16" s="12">
        <v>14534.400000000001</v>
      </c>
      <c r="F16" s="12">
        <v>22156.800000000003</v>
      </c>
      <c r="G16" s="12">
        <v>22185.599999999999</v>
      </c>
      <c r="H16" s="12">
        <v>28104</v>
      </c>
      <c r="I16" s="12">
        <f t="shared" si="0"/>
        <v>86980.800000000003</v>
      </c>
      <c r="J16" s="7">
        <f t="shared" ref="J16:J18" si="8">I16/$I$21</f>
        <v>4.9532658709054579E-2</v>
      </c>
      <c r="K16" s="1">
        <v>6000</v>
      </c>
      <c r="L16" s="1" t="s">
        <v>39</v>
      </c>
      <c r="M16" s="1">
        <v>10</v>
      </c>
      <c r="N16" s="1">
        <v>24</v>
      </c>
      <c r="O16" s="1">
        <v>9961</v>
      </c>
      <c r="P16" s="1">
        <v>11958</v>
      </c>
      <c r="Q16" s="1">
        <v>10762</v>
      </c>
      <c r="R16" s="1">
        <v>1196</v>
      </c>
      <c r="S16" s="1">
        <f>P16/N16</f>
        <v>498.25</v>
      </c>
      <c r="T16" s="1">
        <f>S16</f>
        <v>498.25</v>
      </c>
      <c r="U16" s="1">
        <f>P16*0.9</f>
        <v>10762.2</v>
      </c>
      <c r="V16" s="1">
        <f>P16-U16</f>
        <v>1195.7999999999993</v>
      </c>
      <c r="W16" s="1" t="s">
        <v>11</v>
      </c>
      <c r="X16" s="1" t="s">
        <v>70</v>
      </c>
    </row>
    <row r="17" spans="1:25" x14ac:dyDescent="0.25">
      <c r="A17" s="1">
        <v>210885624</v>
      </c>
      <c r="B17" s="1" t="s">
        <v>67</v>
      </c>
      <c r="C17" s="1" t="s">
        <v>60</v>
      </c>
      <c r="D17" s="1" t="s">
        <v>9</v>
      </c>
      <c r="E17" s="12">
        <v>936</v>
      </c>
      <c r="F17" s="12">
        <v>3504</v>
      </c>
      <c r="G17" s="12">
        <v>1272</v>
      </c>
      <c r="H17" s="12">
        <v>1536</v>
      </c>
      <c r="I17" s="12">
        <f t="shared" si="0"/>
        <v>7248</v>
      </c>
      <c r="J17" s="7">
        <f t="shared" si="8"/>
        <v>4.127493772455847E-3</v>
      </c>
      <c r="K17" s="1">
        <v>6000</v>
      </c>
      <c r="L17" s="1" t="s">
        <v>39</v>
      </c>
      <c r="M17" s="1">
        <v>10</v>
      </c>
      <c r="N17" s="1">
        <v>24</v>
      </c>
      <c r="O17" s="1">
        <v>10350</v>
      </c>
      <c r="P17" s="1">
        <v>12385</v>
      </c>
      <c r="Q17" s="1">
        <v>11147</v>
      </c>
      <c r="R17" s="1">
        <v>1238</v>
      </c>
      <c r="S17" s="1">
        <f>P17/N17</f>
        <v>516.04166666666663</v>
      </c>
      <c r="T17" s="1">
        <v>498.25</v>
      </c>
      <c r="U17" s="1">
        <f>T17*0.9*N17</f>
        <v>10762.2</v>
      </c>
      <c r="V17" s="1">
        <f>P17-U17</f>
        <v>1622.7999999999993</v>
      </c>
      <c r="W17" s="1" t="s">
        <v>11</v>
      </c>
      <c r="X17" s="1" t="s">
        <v>61</v>
      </c>
    </row>
    <row r="18" spans="1:25" x14ac:dyDescent="0.25">
      <c r="A18" s="1">
        <v>210885608</v>
      </c>
      <c r="B18" s="1" t="s">
        <v>67</v>
      </c>
      <c r="C18" s="1" t="s">
        <v>62</v>
      </c>
      <c r="D18" s="1" t="s">
        <v>9</v>
      </c>
      <c r="E18" s="12">
        <v>6160.7999999999993</v>
      </c>
      <c r="F18" s="12">
        <v>10656</v>
      </c>
      <c r="G18" s="12">
        <v>23376</v>
      </c>
      <c r="H18" s="12">
        <v>30708</v>
      </c>
      <c r="I18" s="12">
        <f t="shared" si="0"/>
        <v>70900.800000000003</v>
      </c>
      <c r="J18" s="7">
        <f t="shared" si="8"/>
        <v>4.037563610128829E-2</v>
      </c>
      <c r="K18" s="1">
        <v>6000</v>
      </c>
      <c r="L18" s="1" t="s">
        <v>39</v>
      </c>
      <c r="M18" s="1">
        <v>10</v>
      </c>
      <c r="N18" s="1">
        <v>24</v>
      </c>
      <c r="O18" s="1">
        <v>10350</v>
      </c>
      <c r="P18" s="1">
        <v>12385</v>
      </c>
      <c r="Q18" s="1">
        <v>11147</v>
      </c>
      <c r="R18" s="1">
        <v>1238</v>
      </c>
      <c r="S18" s="1">
        <f>P18/N18</f>
        <v>516.04166666666663</v>
      </c>
      <c r="T18" s="1">
        <v>498.25</v>
      </c>
      <c r="U18" s="1">
        <f>T18*0.9*N18</f>
        <v>10762.2</v>
      </c>
      <c r="V18" s="1">
        <f>P18-U18</f>
        <v>1622.7999999999993</v>
      </c>
      <c r="W18" s="1" t="s">
        <v>11</v>
      </c>
      <c r="X18" s="1" t="s">
        <v>61</v>
      </c>
    </row>
    <row r="19" spans="1:25" x14ac:dyDescent="0.25">
      <c r="A19" s="1">
        <v>210082640</v>
      </c>
      <c r="B19" s="1" t="s">
        <v>28</v>
      </c>
      <c r="C19" s="1" t="s">
        <v>40</v>
      </c>
      <c r="D19" s="1" t="s">
        <v>24</v>
      </c>
      <c r="E19" s="12">
        <v>8667</v>
      </c>
      <c r="F19" s="12">
        <v>8783.1</v>
      </c>
      <c r="G19" s="12">
        <v>7803</v>
      </c>
      <c r="H19" s="12">
        <v>6820.2</v>
      </c>
      <c r="I19" s="12">
        <f t="shared" si="0"/>
        <v>32073.3</v>
      </c>
      <c r="J19" s="7">
        <f>I19/$I$21</f>
        <v>1.82646724630392E-2</v>
      </c>
      <c r="K19" s="8">
        <v>7600</v>
      </c>
      <c r="L19" s="1" t="s">
        <v>39</v>
      </c>
      <c r="M19" s="1">
        <v>10</v>
      </c>
      <c r="N19" s="1">
        <v>27</v>
      </c>
      <c r="O19" s="1">
        <v>13190</v>
      </c>
      <c r="P19" s="1">
        <v>15498</v>
      </c>
      <c r="Q19" s="1">
        <v>13948</v>
      </c>
      <c r="R19" s="1">
        <f>P19-Q19</f>
        <v>1550</v>
      </c>
      <c r="S19" s="1">
        <f>P19/N19</f>
        <v>574</v>
      </c>
      <c r="T19" s="1">
        <v>498.25</v>
      </c>
      <c r="U19" s="1">
        <f>T19*0.9*N19</f>
        <v>12107.475</v>
      </c>
      <c r="V19" s="1">
        <f>P19-U19</f>
        <v>3390.5249999999996</v>
      </c>
      <c r="W19" s="1" t="s">
        <v>11</v>
      </c>
      <c r="X19" s="1" t="s">
        <v>25</v>
      </c>
      <c r="Y19" s="2"/>
    </row>
    <row r="20" spans="1:25" x14ac:dyDescent="0.25">
      <c r="A20" s="1">
        <v>210135299</v>
      </c>
      <c r="B20" s="1" t="s">
        <v>21</v>
      </c>
      <c r="C20" s="1" t="s">
        <v>38</v>
      </c>
      <c r="D20" s="1" t="s">
        <v>9</v>
      </c>
      <c r="E20" s="12">
        <v>418540.80000000005</v>
      </c>
      <c r="F20" s="12">
        <v>398844</v>
      </c>
      <c r="G20" s="12">
        <v>368277.6</v>
      </c>
      <c r="H20" s="12">
        <v>373164</v>
      </c>
      <c r="I20" s="12">
        <f t="shared" si="0"/>
        <v>1558826.4</v>
      </c>
      <c r="J20" s="7">
        <f t="shared" ref="J20:J21" si="9">I20/$I$21</f>
        <v>0.88769953895416209</v>
      </c>
      <c r="K20" s="8">
        <v>6000</v>
      </c>
      <c r="L20" s="1" t="s">
        <v>39</v>
      </c>
      <c r="M20" s="1">
        <v>10</v>
      </c>
      <c r="N20" s="1">
        <v>24</v>
      </c>
      <c r="O20" s="1">
        <v>12472</v>
      </c>
      <c r="P20" s="1">
        <v>14712</v>
      </c>
      <c r="Q20" s="1">
        <v>12398</v>
      </c>
      <c r="R20" s="1">
        <v>2314</v>
      </c>
      <c r="S20" s="1">
        <f>P20/N20</f>
        <v>613</v>
      </c>
      <c r="T20" s="1">
        <v>498.25</v>
      </c>
      <c r="U20" s="1">
        <f>T20*0.9*N20</f>
        <v>10762.2</v>
      </c>
      <c r="V20" s="1">
        <f>P20-U20</f>
        <v>3949.7999999999993</v>
      </c>
      <c r="W20" s="1" t="s">
        <v>11</v>
      </c>
      <c r="X20" s="1" t="s">
        <v>10</v>
      </c>
      <c r="Y20" s="2"/>
    </row>
    <row r="21" spans="1:25" x14ac:dyDescent="0.25">
      <c r="E21" s="24">
        <v>448839.00000000006</v>
      </c>
      <c r="F21" s="24">
        <v>443943.9</v>
      </c>
      <c r="G21" s="24">
        <v>422914.19999999995</v>
      </c>
      <c r="H21" s="24">
        <v>440332.2</v>
      </c>
      <c r="I21" s="24">
        <f t="shared" ref="I21" si="10">SUM(I16:I20)</f>
        <v>1756029.2999999998</v>
      </c>
      <c r="J21" s="7">
        <f t="shared" si="9"/>
        <v>1</v>
      </c>
      <c r="K21" s="7"/>
      <c r="O21" s="3"/>
      <c r="P21" s="3"/>
      <c r="Q21" s="3"/>
      <c r="R21" s="3"/>
      <c r="S21" s="3"/>
      <c r="T21" s="3"/>
      <c r="U21" s="3"/>
      <c r="V21" s="3"/>
      <c r="W21" s="3"/>
      <c r="X21" s="3"/>
      <c r="Y21" s="2"/>
    </row>
    <row r="22" spans="1:25" x14ac:dyDescent="0.25">
      <c r="B22" s="1" t="s">
        <v>77</v>
      </c>
      <c r="E22" s="11"/>
      <c r="F22" s="11"/>
      <c r="G22" s="11"/>
      <c r="H22" s="11"/>
      <c r="I22" s="11"/>
      <c r="J22" s="7"/>
      <c r="K22" s="4"/>
      <c r="O22" s="3"/>
      <c r="P22" s="3"/>
      <c r="Q22" s="3"/>
      <c r="R22" s="3"/>
      <c r="S22" s="3"/>
      <c r="T22" s="3"/>
      <c r="U22" s="3"/>
      <c r="V22" s="3"/>
      <c r="W22" s="3"/>
      <c r="X22" s="3"/>
      <c r="Y22" s="2"/>
    </row>
    <row r="23" spans="1:25" x14ac:dyDescent="0.25">
      <c r="A23" s="1">
        <v>210885632</v>
      </c>
      <c r="B23" s="1" t="s">
        <v>68</v>
      </c>
      <c r="C23" s="1" t="s">
        <v>60</v>
      </c>
      <c r="D23" s="1" t="s">
        <v>9</v>
      </c>
      <c r="E23" s="12">
        <v>0</v>
      </c>
      <c r="F23" s="12">
        <v>288</v>
      </c>
      <c r="G23" s="12">
        <v>160</v>
      </c>
      <c r="H23" s="12">
        <v>96</v>
      </c>
      <c r="I23" s="12">
        <f t="shared" si="0"/>
        <v>544</v>
      </c>
      <c r="J23" s="7">
        <f t="shared" ref="J23:J25" si="11">I23/$I$28</f>
        <v>8.8905477314468208E-4</v>
      </c>
      <c r="K23" s="1">
        <v>8000</v>
      </c>
      <c r="L23" s="1" t="s">
        <v>41</v>
      </c>
      <c r="M23" s="1">
        <v>10</v>
      </c>
      <c r="N23" s="1">
        <v>32</v>
      </c>
      <c r="O23" s="1">
        <v>11939</v>
      </c>
      <c r="P23" s="1">
        <v>14127</v>
      </c>
      <c r="Q23" s="1">
        <v>12714</v>
      </c>
      <c r="R23" s="1">
        <v>1413</v>
      </c>
      <c r="S23" s="1">
        <f>P23/N23</f>
        <v>441.46875</v>
      </c>
      <c r="T23" s="1">
        <v>441.46875</v>
      </c>
      <c r="U23" s="1">
        <f>P23*0.9</f>
        <v>12714.300000000001</v>
      </c>
      <c r="V23" s="1">
        <f>P23-U23</f>
        <v>1412.6999999999989</v>
      </c>
      <c r="W23" s="1" t="s">
        <v>11</v>
      </c>
      <c r="X23" s="1" t="s">
        <v>61</v>
      </c>
    </row>
    <row r="24" spans="1:25" x14ac:dyDescent="0.25">
      <c r="A24" s="1">
        <v>210885616</v>
      </c>
      <c r="B24" s="1" t="s">
        <v>68</v>
      </c>
      <c r="C24" s="1" t="s">
        <v>62</v>
      </c>
      <c r="D24" s="1" t="s">
        <v>9</v>
      </c>
      <c r="E24" s="12">
        <v>0</v>
      </c>
      <c r="F24" s="12">
        <v>3616</v>
      </c>
      <c r="G24" s="12">
        <v>4288</v>
      </c>
      <c r="H24" s="12">
        <v>6924.8</v>
      </c>
      <c r="I24" s="12">
        <f t="shared" si="0"/>
        <v>14828.8</v>
      </c>
      <c r="J24" s="7">
        <f t="shared" si="11"/>
        <v>2.4234587169132099E-2</v>
      </c>
      <c r="K24" s="1">
        <v>8000</v>
      </c>
      <c r="L24" s="1" t="s">
        <v>41</v>
      </c>
      <c r="M24" s="1">
        <v>10</v>
      </c>
      <c r="N24" s="1">
        <v>32</v>
      </c>
      <c r="O24" s="1">
        <v>11939</v>
      </c>
      <c r="P24" s="1">
        <v>14127</v>
      </c>
      <c r="Q24" s="1">
        <v>12714</v>
      </c>
      <c r="R24" s="1">
        <v>1413</v>
      </c>
      <c r="S24" s="1">
        <f>P24/N24</f>
        <v>441.46875</v>
      </c>
      <c r="T24" s="1">
        <v>441.46875</v>
      </c>
      <c r="U24" s="1">
        <f>P24*0.9</f>
        <v>12714.300000000001</v>
      </c>
      <c r="V24" s="1">
        <f>P24-U24</f>
        <v>1412.6999999999989</v>
      </c>
      <c r="W24" s="1" t="s">
        <v>11</v>
      </c>
      <c r="X24" s="1" t="s">
        <v>61</v>
      </c>
    </row>
    <row r="25" spans="1:25" x14ac:dyDescent="0.25">
      <c r="A25" s="1">
        <v>210809238</v>
      </c>
      <c r="B25" s="1" t="s">
        <v>76</v>
      </c>
      <c r="C25" s="1" t="s">
        <v>54</v>
      </c>
      <c r="D25" s="1" t="s">
        <v>9</v>
      </c>
      <c r="E25" s="12">
        <v>1568</v>
      </c>
      <c r="F25" s="12">
        <v>2688</v>
      </c>
      <c r="G25" s="12">
        <v>1280</v>
      </c>
      <c r="H25" s="12">
        <v>2880</v>
      </c>
      <c r="I25" s="12">
        <f t="shared" si="0"/>
        <v>8416</v>
      </c>
      <c r="J25" s="7">
        <f t="shared" si="11"/>
        <v>1.37542003139442E-2</v>
      </c>
      <c r="K25" s="1">
        <v>8000</v>
      </c>
      <c r="L25" s="1" t="s">
        <v>41</v>
      </c>
      <c r="M25" s="1">
        <v>10</v>
      </c>
      <c r="N25" s="1">
        <v>32</v>
      </c>
      <c r="O25" s="1">
        <v>11940</v>
      </c>
      <c r="P25" s="1">
        <v>14128</v>
      </c>
      <c r="Q25" s="1">
        <v>12715</v>
      </c>
      <c r="R25" s="1">
        <v>1413</v>
      </c>
      <c r="S25" s="1">
        <f>P25/N25</f>
        <v>441.5</v>
      </c>
      <c r="T25" s="1">
        <v>441.46875</v>
      </c>
      <c r="U25" s="1">
        <f>T25*0.9*N25</f>
        <v>12714.300000000001</v>
      </c>
      <c r="V25" s="1">
        <f>P25-U25</f>
        <v>1413.6999999999989</v>
      </c>
      <c r="W25" s="1" t="s">
        <v>11</v>
      </c>
      <c r="X25" s="1" t="s">
        <v>70</v>
      </c>
    </row>
    <row r="26" spans="1:25" x14ac:dyDescent="0.25">
      <c r="A26" s="1">
        <v>210135304</v>
      </c>
      <c r="B26" s="1" t="s">
        <v>22</v>
      </c>
      <c r="C26" s="1" t="s">
        <v>40</v>
      </c>
      <c r="D26" s="1" t="s">
        <v>9</v>
      </c>
      <c r="E26" s="12">
        <v>148179.20000000001</v>
      </c>
      <c r="F26" s="12">
        <v>144784</v>
      </c>
      <c r="G26" s="12">
        <v>138438.39999999999</v>
      </c>
      <c r="H26" s="12">
        <v>142796.79999999999</v>
      </c>
      <c r="I26" s="12">
        <f t="shared" si="0"/>
        <v>574198.39999999991</v>
      </c>
      <c r="J26" s="7">
        <f>I26/$I$28</f>
        <v>0.93840777252213115</v>
      </c>
      <c r="K26" s="8">
        <v>8000</v>
      </c>
      <c r="L26" s="1" t="s">
        <v>41</v>
      </c>
      <c r="M26" s="1">
        <v>10</v>
      </c>
      <c r="N26" s="1">
        <v>32</v>
      </c>
      <c r="O26" s="1">
        <v>14386</v>
      </c>
      <c r="P26" s="1">
        <v>16809</v>
      </c>
      <c r="Q26" s="1">
        <v>15128</v>
      </c>
      <c r="R26" s="1">
        <f>P26-Q26</f>
        <v>1681</v>
      </c>
      <c r="S26" s="1">
        <f>P26/N26</f>
        <v>525.28125</v>
      </c>
      <c r="T26" s="1">
        <v>441.46875</v>
      </c>
      <c r="U26" s="1">
        <f>T26*0.9*N26</f>
        <v>12714.300000000001</v>
      </c>
      <c r="V26" s="1">
        <f>P26-U26</f>
        <v>4094.6999999999989</v>
      </c>
      <c r="W26" s="1" t="s">
        <v>11</v>
      </c>
      <c r="X26" s="1" t="s">
        <v>10</v>
      </c>
      <c r="Y26" s="2"/>
    </row>
    <row r="27" spans="1:25" x14ac:dyDescent="0.25">
      <c r="A27" s="1">
        <v>210082658</v>
      </c>
      <c r="B27" s="1" t="s">
        <v>29</v>
      </c>
      <c r="C27" s="1" t="s">
        <v>42</v>
      </c>
      <c r="D27" s="1" t="s">
        <v>24</v>
      </c>
      <c r="E27" s="12">
        <v>4299.57</v>
      </c>
      <c r="F27" s="12">
        <v>4299.57</v>
      </c>
      <c r="G27" s="12">
        <v>2999.7</v>
      </c>
      <c r="H27" s="12">
        <v>2299.77</v>
      </c>
      <c r="I27" s="12">
        <f t="shared" si="0"/>
        <v>13898.61</v>
      </c>
      <c r="J27" s="7">
        <f t="shared" ref="J27:J28" si="12">I27/$I$28</f>
        <v>2.2714385221647815E-2</v>
      </c>
      <c r="K27" s="8">
        <v>9500</v>
      </c>
      <c r="L27" s="1" t="s">
        <v>41</v>
      </c>
      <c r="M27" s="1">
        <v>10</v>
      </c>
      <c r="N27" s="1">
        <v>33.33</v>
      </c>
      <c r="O27" s="1">
        <v>15137</v>
      </c>
      <c r="P27" s="1">
        <v>17633</v>
      </c>
      <c r="Q27" s="1">
        <v>15757</v>
      </c>
      <c r="R27" s="1">
        <f>P27-Q27</f>
        <v>1876</v>
      </c>
      <c r="S27" s="1">
        <f>P27/N27</f>
        <v>529.04290429042908</v>
      </c>
      <c r="T27" s="1">
        <v>441.46875</v>
      </c>
      <c r="U27" s="1">
        <f>T27*0.9*N27</f>
        <v>13242.73809375</v>
      </c>
      <c r="V27" s="1">
        <f>P27-U27</f>
        <v>4390.2619062499998</v>
      </c>
      <c r="W27" s="1" t="s">
        <v>11</v>
      </c>
      <c r="X27" s="1" t="s">
        <v>25</v>
      </c>
      <c r="Y27" s="2"/>
    </row>
    <row r="28" spans="1:25" x14ac:dyDescent="0.25">
      <c r="E28" s="24">
        <v>154046.77000000002</v>
      </c>
      <c r="F28" s="24">
        <v>155675.57</v>
      </c>
      <c r="G28" s="24">
        <v>147166.1</v>
      </c>
      <c r="H28" s="24">
        <v>154997.36999999997</v>
      </c>
      <c r="I28" s="24">
        <f t="shared" ref="I28" si="13">SUM(I23:I27)</f>
        <v>611885.80999999994</v>
      </c>
      <c r="J28" s="4">
        <f t="shared" si="12"/>
        <v>1</v>
      </c>
      <c r="K28" s="5"/>
      <c r="O28" s="3"/>
      <c r="P28" s="3"/>
      <c r="Q28" s="3"/>
      <c r="R28" s="3"/>
      <c r="S28" s="3"/>
      <c r="T28" s="3"/>
      <c r="U28" s="3"/>
      <c r="V28" s="3"/>
      <c r="W28" s="3"/>
      <c r="X28" s="3"/>
      <c r="Y28" s="2"/>
    </row>
    <row r="29" spans="1:25" x14ac:dyDescent="0.25">
      <c r="E29" s="11"/>
      <c r="F29" s="11"/>
      <c r="G29" s="11"/>
      <c r="H29" s="11"/>
      <c r="I29" s="11"/>
      <c r="J29" s="4"/>
      <c r="K29" s="5"/>
      <c r="O29" s="3"/>
      <c r="P29" s="3"/>
      <c r="Q29" s="3"/>
      <c r="R29" s="3"/>
      <c r="S29" s="3"/>
      <c r="T29" s="3"/>
      <c r="U29" s="3"/>
      <c r="V29" s="3"/>
      <c r="W29" s="3"/>
      <c r="X29" s="3"/>
      <c r="Y29" s="2"/>
    </row>
    <row r="30" spans="1:25" x14ac:dyDescent="0.25">
      <c r="A30" s="1">
        <v>210885705</v>
      </c>
      <c r="B30" s="1" t="s">
        <v>59</v>
      </c>
      <c r="C30" s="1" t="s">
        <v>60</v>
      </c>
      <c r="D30" s="1" t="s">
        <v>9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K30" s="1">
        <v>10000</v>
      </c>
      <c r="L30" s="1" t="s">
        <v>43</v>
      </c>
      <c r="M30" s="1">
        <v>10</v>
      </c>
      <c r="N30" s="1">
        <v>40</v>
      </c>
      <c r="O30" s="1">
        <v>15007</v>
      </c>
      <c r="P30" s="1">
        <v>17490</v>
      </c>
      <c r="Q30" s="1">
        <v>15741</v>
      </c>
      <c r="R30" s="1">
        <v>1749</v>
      </c>
      <c r="S30" s="1">
        <f>P30/N30</f>
        <v>437.25</v>
      </c>
      <c r="T30" s="1">
        <v>437.25</v>
      </c>
      <c r="U30" s="1">
        <f>P30*0.9</f>
        <v>15741</v>
      </c>
      <c r="V30" s="1">
        <f>P30-U30</f>
        <v>1749</v>
      </c>
      <c r="W30" s="1" t="s">
        <v>11</v>
      </c>
      <c r="X30" s="1" t="s">
        <v>61</v>
      </c>
    </row>
    <row r="31" spans="1:25" x14ac:dyDescent="0.25">
      <c r="A31" s="1">
        <v>210885682</v>
      </c>
      <c r="B31" s="1" t="s">
        <v>59</v>
      </c>
      <c r="C31" s="1" t="s">
        <v>62</v>
      </c>
      <c r="D31" s="1" t="s">
        <v>9</v>
      </c>
      <c r="E31" s="12">
        <v>0</v>
      </c>
      <c r="F31" s="12">
        <v>440</v>
      </c>
      <c r="G31" s="12">
        <v>480</v>
      </c>
      <c r="H31" s="12">
        <v>2560</v>
      </c>
      <c r="I31" s="12">
        <f t="shared" si="0"/>
        <v>3480</v>
      </c>
      <c r="J31" s="7">
        <f t="shared" ref="J31:J32" si="14">I31/$I$35</f>
        <v>1.9142756556944199E-2</v>
      </c>
      <c r="K31" s="1">
        <v>10000</v>
      </c>
      <c r="L31" s="1" t="s">
        <v>43</v>
      </c>
      <c r="M31" s="1">
        <v>10</v>
      </c>
      <c r="N31" s="1">
        <v>40</v>
      </c>
      <c r="O31" s="1">
        <v>15007</v>
      </c>
      <c r="P31" s="1">
        <v>17490</v>
      </c>
      <c r="Q31" s="1">
        <v>15741</v>
      </c>
      <c r="R31" s="1">
        <v>1749</v>
      </c>
      <c r="S31" s="1">
        <f>P31/N31</f>
        <v>437.25</v>
      </c>
      <c r="T31" s="1">
        <v>437.25</v>
      </c>
      <c r="U31" s="1">
        <f>P31*0.9</f>
        <v>15741</v>
      </c>
      <c r="V31" s="1">
        <f>P31-U31</f>
        <v>1749</v>
      </c>
      <c r="W31" s="1" t="s">
        <v>11</v>
      </c>
      <c r="X31" s="1" t="s">
        <v>61</v>
      </c>
    </row>
    <row r="32" spans="1:25" x14ac:dyDescent="0.25">
      <c r="A32" s="1">
        <v>210809157</v>
      </c>
      <c r="B32" s="1" t="s">
        <v>69</v>
      </c>
      <c r="C32" s="1" t="s">
        <v>55</v>
      </c>
      <c r="D32" s="1" t="s">
        <v>9</v>
      </c>
      <c r="E32" s="12">
        <v>480</v>
      </c>
      <c r="F32" s="12">
        <v>400</v>
      </c>
      <c r="G32" s="12">
        <v>320</v>
      </c>
      <c r="H32" s="12">
        <v>1080</v>
      </c>
      <c r="I32" s="12">
        <f t="shared" si="0"/>
        <v>2280</v>
      </c>
      <c r="J32" s="7">
        <f t="shared" si="14"/>
        <v>1.254180602006689E-2</v>
      </c>
      <c r="K32" s="1">
        <v>10000</v>
      </c>
      <c r="L32" s="1" t="s">
        <v>43</v>
      </c>
      <c r="M32" s="1">
        <v>10</v>
      </c>
      <c r="N32" s="1">
        <v>40</v>
      </c>
      <c r="O32" s="1">
        <v>15009</v>
      </c>
      <c r="P32" s="1">
        <v>17492</v>
      </c>
      <c r="Q32" s="1">
        <v>15743</v>
      </c>
      <c r="R32" s="1">
        <v>1749</v>
      </c>
      <c r="S32" s="1">
        <f>P32/N32</f>
        <v>437.3</v>
      </c>
      <c r="T32" s="1">
        <v>437.25</v>
      </c>
      <c r="U32" s="1">
        <f>T32*0.9*N32</f>
        <v>15741.000000000002</v>
      </c>
      <c r="V32" s="1">
        <f>P32-U32</f>
        <v>1750.9999999999982</v>
      </c>
      <c r="W32" s="1" t="s">
        <v>11</v>
      </c>
      <c r="X32" s="1" t="s">
        <v>70</v>
      </c>
    </row>
    <row r="33" spans="1:34" x14ac:dyDescent="0.25">
      <c r="A33" s="1">
        <v>210141240</v>
      </c>
      <c r="B33" s="1" t="s">
        <v>30</v>
      </c>
      <c r="C33" s="1" t="s">
        <v>38</v>
      </c>
      <c r="D33" s="1" t="s">
        <v>24</v>
      </c>
      <c r="E33" s="12">
        <v>4320</v>
      </c>
      <c r="F33" s="12">
        <v>4192</v>
      </c>
      <c r="G33" s="12">
        <v>4120</v>
      </c>
      <c r="H33" s="12">
        <v>4200</v>
      </c>
      <c r="I33" s="12">
        <f t="shared" si="0"/>
        <v>16832</v>
      </c>
      <c r="J33" s="7">
        <f>I33/$I$35</f>
        <v>9.2589332863932408E-2</v>
      </c>
      <c r="K33" s="8">
        <v>11400</v>
      </c>
      <c r="L33" s="1" t="s">
        <v>43</v>
      </c>
      <c r="M33" s="1">
        <v>10</v>
      </c>
      <c r="N33" s="1">
        <v>40</v>
      </c>
      <c r="O33" s="1">
        <v>17598</v>
      </c>
      <c r="P33" s="1">
        <v>20330</v>
      </c>
      <c r="Q33" s="1">
        <v>18297</v>
      </c>
      <c r="R33" s="1">
        <f>P33-Q33</f>
        <v>2033</v>
      </c>
      <c r="S33" s="1">
        <f>P33/N33</f>
        <v>508.25</v>
      </c>
      <c r="T33" s="1">
        <v>437.25</v>
      </c>
      <c r="U33" s="1">
        <f>T33*0.9*N33</f>
        <v>15741.000000000002</v>
      </c>
      <c r="V33" s="1">
        <f>P33-U33</f>
        <v>4588.9999999999982</v>
      </c>
      <c r="W33" s="1" t="s">
        <v>11</v>
      </c>
      <c r="X33" s="1" t="s">
        <v>25</v>
      </c>
      <c r="Y33" s="2"/>
    </row>
    <row r="34" spans="1:34" x14ac:dyDescent="0.25">
      <c r="A34" s="1">
        <v>210135223</v>
      </c>
      <c r="B34" s="1" t="s">
        <v>16</v>
      </c>
      <c r="C34" s="1" t="s">
        <v>44</v>
      </c>
      <c r="D34" s="1" t="s">
        <v>9</v>
      </c>
      <c r="E34" s="12">
        <v>37344</v>
      </c>
      <c r="F34" s="12">
        <v>41220</v>
      </c>
      <c r="G34" s="12">
        <v>39512</v>
      </c>
      <c r="H34" s="12">
        <v>41124</v>
      </c>
      <c r="I34" s="12">
        <f t="shared" si="0"/>
        <v>159200</v>
      </c>
      <c r="J34" s="7">
        <f t="shared" ref="J34:J35" si="15">I34/$I$35</f>
        <v>0.87572610455905653</v>
      </c>
      <c r="K34" s="8">
        <v>10000</v>
      </c>
      <c r="L34" s="1" t="s">
        <v>43</v>
      </c>
      <c r="M34" s="1">
        <v>10</v>
      </c>
      <c r="N34" s="1">
        <v>40</v>
      </c>
      <c r="O34" s="1">
        <v>18083</v>
      </c>
      <c r="P34" s="1">
        <v>20862</v>
      </c>
      <c r="Q34" s="1">
        <v>18297</v>
      </c>
      <c r="R34" s="1">
        <f>P34-Q34</f>
        <v>2565</v>
      </c>
      <c r="S34" s="1">
        <f>P34/N34</f>
        <v>521.54999999999995</v>
      </c>
      <c r="T34" s="1">
        <v>437.25</v>
      </c>
      <c r="U34" s="1">
        <f>T34*0.9*N34</f>
        <v>15741.000000000002</v>
      </c>
      <c r="V34" s="1">
        <f>P34-U34</f>
        <v>5120.9999999999982</v>
      </c>
      <c r="W34" s="1" t="s">
        <v>11</v>
      </c>
      <c r="X34" s="1" t="s">
        <v>10</v>
      </c>
      <c r="Y34" s="2"/>
    </row>
    <row r="35" spans="1:34" s="3" customFormat="1" x14ac:dyDescent="0.25">
      <c r="E35" s="24">
        <v>42144</v>
      </c>
      <c r="F35" s="24">
        <v>46252</v>
      </c>
      <c r="G35" s="24">
        <v>44432</v>
      </c>
      <c r="H35" s="24">
        <v>48964</v>
      </c>
      <c r="I35" s="24">
        <f t="shared" ref="I35" si="16">SUM(I30:I34)</f>
        <v>181792</v>
      </c>
      <c r="J35" s="4">
        <f t="shared" si="15"/>
        <v>1</v>
      </c>
      <c r="K35" s="5"/>
      <c r="Y35" s="6"/>
    </row>
    <row r="36" spans="1:34" s="3" customFormat="1" x14ac:dyDescent="0.25">
      <c r="E36" s="11"/>
      <c r="F36" s="11"/>
      <c r="G36" s="11"/>
      <c r="H36" s="11"/>
      <c r="I36" s="11"/>
      <c r="J36" s="4"/>
      <c r="K36" s="5"/>
      <c r="Y36" s="6"/>
    </row>
    <row r="37" spans="1:34" x14ac:dyDescent="0.25">
      <c r="A37" s="1">
        <v>210885713</v>
      </c>
      <c r="B37" s="1" t="s">
        <v>63</v>
      </c>
      <c r="C37" s="1" t="s">
        <v>60</v>
      </c>
      <c r="D37" s="1" t="s">
        <v>9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K37" s="1">
        <v>12000</v>
      </c>
      <c r="L37" s="2" t="s">
        <v>45</v>
      </c>
      <c r="M37" s="1">
        <v>10</v>
      </c>
      <c r="N37" s="1">
        <v>48</v>
      </c>
      <c r="O37" s="1">
        <v>19921</v>
      </c>
      <c r="P37" s="1">
        <v>22877</v>
      </c>
      <c r="Q37" s="1">
        <v>20589</v>
      </c>
      <c r="R37" s="1">
        <v>2288</v>
      </c>
      <c r="S37" s="1">
        <f>P37/N37</f>
        <v>476.60416666666669</v>
      </c>
      <c r="T37" s="1">
        <v>476.60416666666669</v>
      </c>
      <c r="U37" s="1">
        <f>P37*0.9</f>
        <v>20589.3</v>
      </c>
      <c r="V37" s="1">
        <f>P37-U37</f>
        <v>2287.7000000000007</v>
      </c>
      <c r="W37" s="1" t="s">
        <v>11</v>
      </c>
      <c r="X37" s="1" t="s">
        <v>61</v>
      </c>
    </row>
    <row r="38" spans="1:34" x14ac:dyDescent="0.25">
      <c r="A38" s="1">
        <v>210885690</v>
      </c>
      <c r="B38" s="1" t="s">
        <v>63</v>
      </c>
      <c r="C38" s="1" t="s">
        <v>62</v>
      </c>
      <c r="D38" s="1" t="s">
        <v>9</v>
      </c>
      <c r="E38" s="12">
        <v>0</v>
      </c>
      <c r="F38" s="12">
        <v>240</v>
      </c>
      <c r="G38" s="12">
        <v>1056</v>
      </c>
      <c r="H38" s="12">
        <v>1008</v>
      </c>
      <c r="I38" s="12">
        <f t="shared" si="0"/>
        <v>2304</v>
      </c>
      <c r="J38" s="7">
        <f t="shared" ref="J38:J39" si="17">I38/$I$42</f>
        <v>2.4843567206297195E-2</v>
      </c>
      <c r="K38" s="1">
        <v>12000</v>
      </c>
      <c r="L38" s="2" t="s">
        <v>45</v>
      </c>
      <c r="M38" s="1">
        <v>10</v>
      </c>
      <c r="N38" s="1">
        <v>48</v>
      </c>
      <c r="O38" s="1">
        <v>19921</v>
      </c>
      <c r="P38" s="1">
        <v>22877</v>
      </c>
      <c r="Q38" s="1">
        <v>20589</v>
      </c>
      <c r="R38" s="1">
        <v>2288</v>
      </c>
      <c r="S38" s="1">
        <f>P38/N38</f>
        <v>476.60416666666669</v>
      </c>
      <c r="T38" s="1">
        <v>476.60416666666669</v>
      </c>
      <c r="U38" s="1">
        <f>P38*0.9</f>
        <v>20589.3</v>
      </c>
      <c r="V38" s="1">
        <f>P38-U38</f>
        <v>2287.7000000000007</v>
      </c>
      <c r="W38" s="1" t="s">
        <v>11</v>
      </c>
      <c r="X38" s="1" t="s">
        <v>61</v>
      </c>
    </row>
    <row r="39" spans="1:34" x14ac:dyDescent="0.25">
      <c r="A39" s="1">
        <v>210852972</v>
      </c>
      <c r="B39" s="1" t="s">
        <v>71</v>
      </c>
      <c r="C39" s="1" t="s">
        <v>54</v>
      </c>
      <c r="D39" s="1" t="s">
        <v>9</v>
      </c>
      <c r="E39" s="12">
        <v>144</v>
      </c>
      <c r="F39" s="12">
        <v>144</v>
      </c>
      <c r="G39" s="12">
        <v>240</v>
      </c>
      <c r="H39" s="12">
        <v>192</v>
      </c>
      <c r="I39" s="12">
        <f t="shared" si="0"/>
        <v>720</v>
      </c>
      <c r="J39" s="7">
        <f t="shared" si="17"/>
        <v>7.7636147519678737E-3</v>
      </c>
      <c r="K39" s="1">
        <v>12000</v>
      </c>
      <c r="L39" s="2" t="s">
        <v>45</v>
      </c>
      <c r="M39" s="1">
        <v>10</v>
      </c>
      <c r="N39" s="1">
        <v>48</v>
      </c>
      <c r="O39" s="1">
        <v>19922</v>
      </c>
      <c r="P39" s="1">
        <v>22878</v>
      </c>
      <c r="Q39" s="1">
        <v>20590</v>
      </c>
      <c r="R39" s="1">
        <v>2288</v>
      </c>
      <c r="S39" s="1">
        <f>P39/N39</f>
        <v>476.625</v>
      </c>
      <c r="T39" s="1">
        <v>476.60416666666669</v>
      </c>
      <c r="U39" s="1">
        <f>T39*0.9*N39</f>
        <v>20589.300000000003</v>
      </c>
      <c r="V39" s="1">
        <f>P39-U39</f>
        <v>2288.6999999999971</v>
      </c>
      <c r="W39" s="1" t="s">
        <v>11</v>
      </c>
      <c r="X39" s="1" t="s">
        <v>70</v>
      </c>
    </row>
    <row r="40" spans="1:34" s="2" customFormat="1" x14ac:dyDescent="0.25">
      <c r="A40" s="9">
        <v>210141258</v>
      </c>
      <c r="B40" s="9" t="s">
        <v>31</v>
      </c>
      <c r="C40" s="9" t="s">
        <v>40</v>
      </c>
      <c r="D40" s="9" t="s">
        <v>24</v>
      </c>
      <c r="E40" s="12">
        <v>2239.86</v>
      </c>
      <c r="F40" s="12">
        <v>2133.2000000000003</v>
      </c>
      <c r="G40" s="12">
        <v>1706.5600000000002</v>
      </c>
      <c r="H40" s="12">
        <v>1839.8850000000002</v>
      </c>
      <c r="I40" s="12">
        <f t="shared" si="0"/>
        <v>7919.505000000001</v>
      </c>
      <c r="J40" s="7">
        <f>I40/$I$42</f>
        <v>8.5394424786504636E-2</v>
      </c>
      <c r="K40" s="8">
        <v>15200</v>
      </c>
      <c r="L40" s="1" t="s">
        <v>45</v>
      </c>
      <c r="M40" s="1">
        <v>10</v>
      </c>
      <c r="N40" s="1">
        <v>53.330000000000005</v>
      </c>
      <c r="O40" s="1">
        <v>26454</v>
      </c>
      <c r="P40" s="1">
        <v>30038</v>
      </c>
      <c r="Q40" s="1">
        <v>27034</v>
      </c>
      <c r="R40" s="1">
        <f>P40-Q40</f>
        <v>3004</v>
      </c>
      <c r="S40" s="1">
        <f>P40/N40</f>
        <v>563.2477029814363</v>
      </c>
      <c r="T40" s="1">
        <v>476.60416666666669</v>
      </c>
      <c r="U40" s="1">
        <f>T40*0.9*N40</f>
        <v>22875.570187500005</v>
      </c>
      <c r="V40" s="1">
        <f>P40-U40</f>
        <v>7162.429812499995</v>
      </c>
      <c r="W40" s="1" t="s">
        <v>11</v>
      </c>
      <c r="X40" s="1" t="s">
        <v>25</v>
      </c>
      <c r="Y40" s="14"/>
      <c r="Z40" s="9"/>
      <c r="AA40" s="9"/>
      <c r="AB40" s="9"/>
      <c r="AC40" s="9"/>
      <c r="AD40" s="9"/>
      <c r="AE40" s="9"/>
      <c r="AF40" s="9"/>
      <c r="AG40" s="9"/>
      <c r="AH40" s="9"/>
    </row>
    <row r="41" spans="1:34" s="9" customFormat="1" ht="14.25" customHeight="1" x14ac:dyDescent="0.25">
      <c r="A41" s="2">
        <v>210229789</v>
      </c>
      <c r="B41" s="2" t="s">
        <v>14</v>
      </c>
      <c r="C41" s="2" t="s">
        <v>40</v>
      </c>
      <c r="D41" s="2" t="s">
        <v>9</v>
      </c>
      <c r="E41" s="12">
        <v>20659.199999999997</v>
      </c>
      <c r="F41" s="12">
        <v>21312</v>
      </c>
      <c r="G41" s="12">
        <v>19708.800000000003</v>
      </c>
      <c r="H41" s="12">
        <v>20116.800000000003</v>
      </c>
      <c r="I41" s="12">
        <f t="shared" si="0"/>
        <v>81796.800000000003</v>
      </c>
      <c r="J41" s="7">
        <f>I41/$I$42</f>
        <v>0.88199839325523022</v>
      </c>
      <c r="K41" s="8">
        <v>12000</v>
      </c>
      <c r="L41" s="2" t="s">
        <v>45</v>
      </c>
      <c r="M41" s="2">
        <v>10</v>
      </c>
      <c r="N41" s="2">
        <v>48</v>
      </c>
      <c r="O41" s="1">
        <v>24003</v>
      </c>
      <c r="P41" s="1">
        <v>27351</v>
      </c>
      <c r="Q41" s="1">
        <v>24332</v>
      </c>
      <c r="R41" s="1">
        <f>P41-Q41</f>
        <v>3019</v>
      </c>
      <c r="S41" s="1">
        <f>P41/N41</f>
        <v>569.8125</v>
      </c>
      <c r="T41" s="1">
        <v>476.60416666666669</v>
      </c>
      <c r="U41" s="1">
        <f>T41*0.9*N41</f>
        <v>20589.300000000003</v>
      </c>
      <c r="V41" s="1">
        <f>P41-U41</f>
        <v>6761.6999999999971</v>
      </c>
      <c r="W41" s="1" t="s">
        <v>11</v>
      </c>
      <c r="X41" s="1" t="s">
        <v>10</v>
      </c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s="6" customFormat="1" x14ac:dyDescent="0.25">
      <c r="A42" s="9"/>
      <c r="B42" s="9"/>
      <c r="C42" s="9"/>
      <c r="D42" s="9"/>
      <c r="E42" s="24">
        <v>23043.059999999998</v>
      </c>
      <c r="F42" s="24">
        <v>23829.200000000001</v>
      </c>
      <c r="G42" s="24">
        <v>22711.360000000004</v>
      </c>
      <c r="H42" s="24">
        <v>23156.685000000005</v>
      </c>
      <c r="I42" s="24">
        <f t="shared" ref="I42" si="18">SUM(I37:I41)</f>
        <v>92740.305000000008</v>
      </c>
      <c r="J42" s="4">
        <f t="shared" ref="J42" si="19">I42/$I$42</f>
        <v>1</v>
      </c>
      <c r="K42" s="5"/>
      <c r="L42" s="9"/>
      <c r="M42" s="9"/>
      <c r="N42" s="9"/>
      <c r="O42" s="3"/>
      <c r="P42" s="3"/>
      <c r="Q42" s="3"/>
      <c r="R42" s="3"/>
      <c r="S42" s="3"/>
      <c r="T42" s="3"/>
      <c r="U42" s="3"/>
      <c r="V42" s="3"/>
      <c r="W42" s="3"/>
      <c r="X42" s="3"/>
      <c r="Y42" s="14"/>
      <c r="Z42" s="9"/>
      <c r="AA42" s="9"/>
      <c r="AB42" s="9"/>
      <c r="AC42" s="9"/>
      <c r="AD42" s="9"/>
      <c r="AE42" s="9"/>
      <c r="AF42" s="9"/>
      <c r="AG42" s="9"/>
      <c r="AH42" s="9"/>
    </row>
    <row r="43" spans="1:34" s="14" customFormat="1" x14ac:dyDescent="0.25">
      <c r="E43" s="11"/>
      <c r="F43" s="11"/>
      <c r="G43" s="11"/>
      <c r="H43" s="11"/>
      <c r="I43" s="11"/>
      <c r="K43" s="15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34" x14ac:dyDescent="0.25">
      <c r="A44" s="1">
        <v>210885755</v>
      </c>
      <c r="B44" s="1" t="s">
        <v>64</v>
      </c>
      <c r="C44" s="1" t="s">
        <v>60</v>
      </c>
      <c r="D44" s="1" t="s">
        <v>9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25">
        <f>I44/$I$48</f>
        <v>0</v>
      </c>
      <c r="K44" s="1">
        <v>15000</v>
      </c>
      <c r="L44" s="16" t="s">
        <v>46</v>
      </c>
      <c r="M44" s="14">
        <v>10</v>
      </c>
      <c r="N44" s="14">
        <v>60</v>
      </c>
      <c r="O44" s="1">
        <v>24901</v>
      </c>
      <c r="P44" s="1">
        <v>28336</v>
      </c>
      <c r="Q44" s="1">
        <v>25502</v>
      </c>
      <c r="R44" s="1">
        <v>2834</v>
      </c>
      <c r="S44" s="1">
        <f>P44/N44</f>
        <v>472.26666666666665</v>
      </c>
      <c r="T44" s="1">
        <v>472.26666666666665</v>
      </c>
      <c r="U44" s="1">
        <f>P44*0.9</f>
        <v>25502.400000000001</v>
      </c>
      <c r="V44" s="1">
        <f>P44-U44</f>
        <v>2833.5999999999985</v>
      </c>
      <c r="W44" s="1" t="s">
        <v>11</v>
      </c>
      <c r="X44" s="1" t="s">
        <v>61</v>
      </c>
    </row>
    <row r="45" spans="1:34" x14ac:dyDescent="0.25">
      <c r="A45" s="1">
        <v>210885747</v>
      </c>
      <c r="B45" s="1" t="s">
        <v>64</v>
      </c>
      <c r="C45" s="1" t="s">
        <v>62</v>
      </c>
      <c r="D45" s="1" t="s">
        <v>9</v>
      </c>
      <c r="E45" s="12">
        <v>0</v>
      </c>
      <c r="F45" s="12">
        <v>660</v>
      </c>
      <c r="G45" s="12">
        <v>1140</v>
      </c>
      <c r="H45" s="12">
        <v>1260</v>
      </c>
      <c r="I45" s="12">
        <f t="shared" si="0"/>
        <v>3060</v>
      </c>
      <c r="J45" s="25">
        <f t="shared" ref="J45:J48" si="20">I45/$I$48</f>
        <v>7.1378586424072785E-2</v>
      </c>
      <c r="K45" s="1">
        <v>15000</v>
      </c>
      <c r="L45" s="16" t="s">
        <v>46</v>
      </c>
      <c r="M45" s="14">
        <v>10</v>
      </c>
      <c r="N45" s="14">
        <v>60</v>
      </c>
      <c r="O45" s="1">
        <v>24901</v>
      </c>
      <c r="P45" s="1">
        <v>28336</v>
      </c>
      <c r="Q45" s="1">
        <v>25502</v>
      </c>
      <c r="R45" s="1">
        <v>2834</v>
      </c>
      <c r="S45" s="1">
        <f>P45/N45</f>
        <v>472.26666666666665</v>
      </c>
      <c r="T45" s="1">
        <v>472.26666666666665</v>
      </c>
      <c r="U45" s="1">
        <f>P45*0.9</f>
        <v>25502.400000000001</v>
      </c>
      <c r="V45" s="1">
        <f>P45-U45</f>
        <v>2833.5999999999985</v>
      </c>
      <c r="W45" s="1" t="s">
        <v>11</v>
      </c>
      <c r="X45" s="1" t="s">
        <v>61</v>
      </c>
    </row>
    <row r="46" spans="1:34" x14ac:dyDescent="0.25">
      <c r="A46" s="1">
        <v>210852930</v>
      </c>
      <c r="B46" s="1" t="s">
        <v>72</v>
      </c>
      <c r="C46" s="1" t="s">
        <v>55</v>
      </c>
      <c r="D46" s="1" t="s">
        <v>9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25">
        <f t="shared" si="20"/>
        <v>0</v>
      </c>
      <c r="K46" s="1">
        <v>15000</v>
      </c>
      <c r="L46" s="16" t="s">
        <v>46</v>
      </c>
      <c r="M46" s="14">
        <v>10</v>
      </c>
      <c r="N46" s="14">
        <v>60</v>
      </c>
      <c r="O46" s="1">
        <v>24902</v>
      </c>
      <c r="P46" s="1">
        <v>28337</v>
      </c>
      <c r="Q46" s="1">
        <v>25503</v>
      </c>
      <c r="R46" s="1">
        <v>2834</v>
      </c>
      <c r="S46" s="1">
        <f>P46/N46</f>
        <v>472.28333333333336</v>
      </c>
      <c r="T46" s="1">
        <v>472.26666666666665</v>
      </c>
      <c r="U46" s="1">
        <f>T46*0.9*N46</f>
        <v>25502.400000000001</v>
      </c>
      <c r="V46" s="1">
        <f>P46-U46</f>
        <v>2834.5999999999985</v>
      </c>
      <c r="W46" s="1" t="s">
        <v>11</v>
      </c>
      <c r="X46" s="1" t="s">
        <v>70</v>
      </c>
    </row>
    <row r="47" spans="1:34" s="14" customFormat="1" x14ac:dyDescent="0.25">
      <c r="A47" s="14">
        <v>210229797</v>
      </c>
      <c r="B47" s="14" t="s">
        <v>15</v>
      </c>
      <c r="C47" s="14" t="s">
        <v>42</v>
      </c>
      <c r="D47" s="14" t="s">
        <v>9</v>
      </c>
      <c r="E47" s="12">
        <v>9840</v>
      </c>
      <c r="F47" s="12">
        <v>12750</v>
      </c>
      <c r="G47" s="12">
        <v>9720</v>
      </c>
      <c r="H47" s="12">
        <v>7500</v>
      </c>
      <c r="I47" s="12">
        <f t="shared" si="0"/>
        <v>39810</v>
      </c>
      <c r="J47" s="25">
        <f t="shared" si="20"/>
        <v>0.9286214135759272</v>
      </c>
      <c r="K47" s="15">
        <v>15000</v>
      </c>
      <c r="L47" s="16" t="s">
        <v>46</v>
      </c>
      <c r="M47" s="14">
        <v>10</v>
      </c>
      <c r="N47" s="14">
        <v>60</v>
      </c>
      <c r="O47" s="2">
        <v>30003</v>
      </c>
      <c r="P47" s="2">
        <v>33929</v>
      </c>
      <c r="Q47" s="2">
        <v>30536</v>
      </c>
      <c r="R47" s="2">
        <f>P47-Q47</f>
        <v>3393</v>
      </c>
      <c r="S47" s="2">
        <f>P47/N47</f>
        <v>565.48333333333335</v>
      </c>
      <c r="T47" s="2">
        <v>472.26666666666665</v>
      </c>
      <c r="U47" s="2">
        <f>T47*0.9*N47</f>
        <v>25502.400000000001</v>
      </c>
      <c r="V47" s="2">
        <f>P47-U47</f>
        <v>8426.5999999999985</v>
      </c>
      <c r="W47" s="2" t="s">
        <v>11</v>
      </c>
      <c r="X47" s="2" t="s">
        <v>10</v>
      </c>
    </row>
    <row r="48" spans="1:34" s="2" customFormat="1" x14ac:dyDescent="0.25">
      <c r="E48" s="24">
        <v>9840</v>
      </c>
      <c r="F48" s="24">
        <v>13410</v>
      </c>
      <c r="G48" s="24">
        <v>10860</v>
      </c>
      <c r="H48" s="24">
        <v>8760</v>
      </c>
      <c r="I48" s="24">
        <f t="shared" ref="I48" si="21">SUM(I44:I47)</f>
        <v>42870</v>
      </c>
      <c r="J48" s="25">
        <f t="shared" si="20"/>
        <v>1</v>
      </c>
    </row>
    <row r="49" spans="1:24" s="2" customFormat="1" x14ac:dyDescent="0.25">
      <c r="E49" s="26"/>
      <c r="F49" s="26"/>
      <c r="G49" s="26"/>
      <c r="H49" s="26"/>
      <c r="I49" s="26"/>
      <c r="J49" s="25"/>
    </row>
    <row r="50" spans="1:24" s="14" customFormat="1" x14ac:dyDescent="0.25">
      <c r="A50" s="14">
        <v>210141266</v>
      </c>
      <c r="B50" s="14" t="s">
        <v>32</v>
      </c>
      <c r="C50" s="14" t="s">
        <v>44</v>
      </c>
      <c r="D50" s="14" t="s">
        <v>24</v>
      </c>
      <c r="E50" s="11">
        <v>1400.07</v>
      </c>
      <c r="F50" s="11">
        <v>333.35</v>
      </c>
      <c r="G50" s="11">
        <v>333.35</v>
      </c>
      <c r="H50" s="11">
        <v>200.01</v>
      </c>
      <c r="I50" s="11">
        <f t="shared" si="0"/>
        <v>2266.7799999999997</v>
      </c>
      <c r="J50" s="7">
        <v>1</v>
      </c>
      <c r="K50" s="15">
        <v>19000</v>
      </c>
      <c r="L50" s="14" t="s">
        <v>53</v>
      </c>
      <c r="M50" s="14">
        <v>10</v>
      </c>
      <c r="N50" s="14">
        <v>66.67</v>
      </c>
      <c r="O50" s="2">
        <v>28763</v>
      </c>
      <c r="P50" s="2">
        <v>32570</v>
      </c>
      <c r="Q50" s="2">
        <v>29313</v>
      </c>
      <c r="R50" s="2">
        <f>P50-Q50</f>
        <v>3257</v>
      </c>
      <c r="S50" s="2">
        <f>P50/N50</f>
        <v>488.52557372131395</v>
      </c>
      <c r="T50" s="2">
        <f>$S$50</f>
        <v>488.52557372131395</v>
      </c>
      <c r="U50" s="2">
        <f>T50*0.9*N50</f>
        <v>29313</v>
      </c>
      <c r="V50" s="2">
        <f>P50-U50</f>
        <v>3257</v>
      </c>
      <c r="W50" s="2" t="s">
        <v>11</v>
      </c>
      <c r="X50" s="2" t="s">
        <v>25</v>
      </c>
    </row>
    <row r="51" spans="1:24" x14ac:dyDescent="0.25">
      <c r="E51" s="11"/>
      <c r="F51" s="11"/>
      <c r="G51" s="11"/>
      <c r="H51" s="11"/>
      <c r="I51" s="11"/>
    </row>
    <row r="61" spans="1:24" s="2" customFormat="1" x14ac:dyDescent="0.25"/>
    <row r="62" spans="1:24" s="2" customFormat="1" x14ac:dyDescent="0.25">
      <c r="E62" s="30"/>
      <c r="F62" s="30"/>
      <c r="G62" s="30"/>
      <c r="H62" s="30"/>
      <c r="I62" s="30"/>
      <c r="J62" s="29"/>
    </row>
    <row r="63" spans="1:24" s="2" customFormat="1" x14ac:dyDescent="0.25">
      <c r="E63" s="30"/>
      <c r="F63" s="30"/>
      <c r="G63" s="30"/>
      <c r="H63" s="30"/>
      <c r="I63" s="30"/>
      <c r="J63" s="29"/>
    </row>
    <row r="64" spans="1:24" s="2" customFormat="1" x14ac:dyDescent="0.25">
      <c r="E64" s="30"/>
      <c r="F64" s="30"/>
      <c r="G64" s="30"/>
      <c r="H64" s="30"/>
      <c r="I64" s="30"/>
      <c r="J64" s="29"/>
    </row>
    <row r="65" spans="5:24" s="2" customFormat="1" x14ac:dyDescent="0.25">
      <c r="E65" s="30"/>
      <c r="F65" s="30"/>
      <c r="G65" s="30"/>
      <c r="H65" s="30"/>
      <c r="I65" s="30"/>
      <c r="J65" s="29"/>
      <c r="K65" s="31"/>
    </row>
    <row r="66" spans="5:24" s="2" customFormat="1" x14ac:dyDescent="0.25">
      <c r="E66" s="30"/>
      <c r="F66" s="30"/>
      <c r="G66" s="30"/>
      <c r="H66" s="30"/>
      <c r="I66" s="30"/>
      <c r="J66" s="29"/>
      <c r="K66" s="31"/>
    </row>
    <row r="67" spans="5:24" s="2" customFormat="1" x14ac:dyDescent="0.25">
      <c r="E67" s="30"/>
      <c r="F67" s="30"/>
      <c r="G67" s="30"/>
      <c r="H67" s="30"/>
      <c r="I67" s="30"/>
      <c r="J67" s="29"/>
    </row>
    <row r="68" spans="5:24" s="2" customFormat="1" x14ac:dyDescent="0.25">
      <c r="E68" s="30"/>
      <c r="F68" s="30"/>
      <c r="G68" s="30"/>
      <c r="H68" s="30"/>
      <c r="I68" s="30"/>
      <c r="J68" s="29"/>
    </row>
    <row r="69" spans="5:24" s="2" customFormat="1" x14ac:dyDescent="0.25">
      <c r="E69" s="30"/>
      <c r="F69" s="30"/>
      <c r="G69" s="30"/>
      <c r="H69" s="30"/>
      <c r="I69" s="30"/>
      <c r="J69" s="29"/>
    </row>
    <row r="70" spans="5:24" s="2" customFormat="1" x14ac:dyDescent="0.25">
      <c r="E70" s="30"/>
      <c r="F70" s="30"/>
      <c r="G70" s="30"/>
      <c r="H70" s="30"/>
      <c r="I70" s="30"/>
      <c r="J70" s="29"/>
      <c r="K70" s="31"/>
    </row>
    <row r="71" spans="5:24" s="2" customFormat="1" x14ac:dyDescent="0.25">
      <c r="E71" s="30"/>
      <c r="F71" s="30"/>
      <c r="G71" s="30"/>
      <c r="H71" s="30"/>
      <c r="I71" s="30"/>
      <c r="J71" s="29"/>
      <c r="K71" s="31"/>
    </row>
    <row r="72" spans="5:24" s="2" customFormat="1" x14ac:dyDescent="0.25">
      <c r="E72" s="26"/>
      <c r="F72" s="26"/>
      <c r="G72" s="26"/>
      <c r="H72" s="26"/>
      <c r="I72" s="26"/>
      <c r="J72" s="27"/>
      <c r="K72" s="28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5:24" s="2" customFormat="1" x14ac:dyDescent="0.25">
      <c r="E73" s="26"/>
      <c r="F73" s="26"/>
      <c r="G73" s="26"/>
      <c r="H73" s="26"/>
      <c r="I73" s="26"/>
      <c r="J73" s="27"/>
      <c r="K73" s="28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5:24" s="2" customFormat="1" x14ac:dyDescent="0.25">
      <c r="E74" s="30"/>
      <c r="F74" s="30"/>
      <c r="G74" s="30"/>
      <c r="H74" s="30"/>
      <c r="I74" s="30"/>
    </row>
    <row r="75" spans="5:24" s="2" customFormat="1" x14ac:dyDescent="0.25">
      <c r="E75" s="30"/>
      <c r="F75" s="30"/>
      <c r="G75" s="30"/>
      <c r="H75" s="30"/>
      <c r="I75" s="30"/>
      <c r="J75" s="29"/>
    </row>
    <row r="76" spans="5:24" s="2" customFormat="1" x14ac:dyDescent="0.25">
      <c r="E76" s="30"/>
      <c r="F76" s="30"/>
      <c r="G76" s="30"/>
      <c r="H76" s="30"/>
      <c r="I76" s="30"/>
      <c r="J76" s="29"/>
    </row>
    <row r="77" spans="5:24" s="2" customFormat="1" x14ac:dyDescent="0.25">
      <c r="E77" s="30"/>
      <c r="F77" s="30"/>
      <c r="G77" s="30"/>
      <c r="H77" s="30"/>
      <c r="I77" s="30"/>
      <c r="J77" s="29"/>
      <c r="K77" s="31"/>
    </row>
    <row r="78" spans="5:24" s="2" customFormat="1" x14ac:dyDescent="0.25">
      <c r="E78" s="30"/>
      <c r="F78" s="30"/>
      <c r="G78" s="30"/>
      <c r="H78" s="30"/>
      <c r="I78" s="30"/>
      <c r="J78" s="29"/>
      <c r="K78" s="31"/>
    </row>
    <row r="79" spans="5:24" s="6" customFormat="1" x14ac:dyDescent="0.25">
      <c r="E79" s="26"/>
      <c r="F79" s="26"/>
      <c r="G79" s="26"/>
      <c r="H79" s="26"/>
      <c r="I79" s="26"/>
      <c r="J79" s="27"/>
      <c r="K79" s="28"/>
    </row>
    <row r="80" spans="5:24" s="6" customFormat="1" x14ac:dyDescent="0.25">
      <c r="E80" s="26"/>
      <c r="F80" s="26"/>
      <c r="G80" s="26"/>
      <c r="H80" s="26"/>
      <c r="I80" s="26"/>
      <c r="J80" s="27"/>
      <c r="K80" s="28"/>
    </row>
    <row r="81" spans="1:34" s="2" customFormat="1" x14ac:dyDescent="0.25">
      <c r="E81" s="30"/>
      <c r="F81" s="30"/>
      <c r="G81" s="30"/>
      <c r="H81" s="30"/>
      <c r="I81" s="30"/>
    </row>
    <row r="82" spans="1:34" s="2" customFormat="1" x14ac:dyDescent="0.25">
      <c r="E82" s="30"/>
      <c r="F82" s="30"/>
      <c r="G82" s="30"/>
      <c r="H82" s="30"/>
      <c r="I82" s="30"/>
      <c r="J82" s="29"/>
    </row>
    <row r="83" spans="1:34" s="2" customFormat="1" x14ac:dyDescent="0.25">
      <c r="E83" s="30"/>
      <c r="F83" s="30"/>
      <c r="G83" s="30"/>
      <c r="H83" s="30"/>
      <c r="I83" s="30"/>
      <c r="J83" s="29"/>
    </row>
    <row r="84" spans="1:34" s="2" customFormat="1" x14ac:dyDescent="0.25">
      <c r="A84" s="14"/>
      <c r="B84" s="14"/>
      <c r="C84" s="14"/>
      <c r="D84" s="14"/>
      <c r="E84" s="30"/>
      <c r="F84" s="30"/>
      <c r="G84" s="30"/>
      <c r="H84" s="30"/>
      <c r="I84" s="30"/>
      <c r="J84" s="29"/>
      <c r="K84" s="31"/>
      <c r="Y84" s="14"/>
      <c r="Z84" s="14"/>
      <c r="AA84" s="14"/>
      <c r="AB84" s="14"/>
      <c r="AC84" s="14"/>
      <c r="AD84" s="14"/>
      <c r="AE84" s="14"/>
      <c r="AF84" s="14"/>
      <c r="AG84" s="14"/>
      <c r="AH84" s="14"/>
    </row>
    <row r="85" spans="1:34" s="14" customFormat="1" ht="14.25" customHeight="1" x14ac:dyDescent="0.25">
      <c r="A85" s="2"/>
      <c r="B85" s="2"/>
      <c r="C85" s="2"/>
      <c r="D85" s="2"/>
      <c r="E85" s="30"/>
      <c r="F85" s="30"/>
      <c r="G85" s="30"/>
      <c r="H85" s="30"/>
      <c r="I85" s="30"/>
      <c r="J85" s="29"/>
      <c r="K85" s="31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s="6" customFormat="1" x14ac:dyDescent="0.25">
      <c r="A86" s="14"/>
      <c r="B86" s="14"/>
      <c r="C86" s="14"/>
      <c r="D86" s="14"/>
      <c r="E86" s="26"/>
      <c r="F86" s="26"/>
      <c r="G86" s="26"/>
      <c r="H86" s="26"/>
      <c r="I86" s="26"/>
      <c r="J86" s="27"/>
      <c r="K86" s="28"/>
      <c r="L86" s="14"/>
      <c r="M86" s="14"/>
      <c r="N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</row>
    <row r="87" spans="1:34" s="14" customFormat="1" x14ac:dyDescent="0.25">
      <c r="E87" s="26"/>
      <c r="F87" s="26"/>
      <c r="G87" s="26"/>
      <c r="H87" s="26"/>
      <c r="I87" s="26"/>
      <c r="K87" s="15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34" s="2" customFormat="1" x14ac:dyDescent="0.25">
      <c r="E88" s="30"/>
      <c r="F88" s="30"/>
      <c r="G88" s="30"/>
      <c r="H88" s="30"/>
      <c r="I88" s="30"/>
      <c r="J88" s="33"/>
      <c r="L88" s="16"/>
      <c r="M88" s="14"/>
      <c r="N88" s="14"/>
    </row>
    <row r="89" spans="1:34" s="2" customFormat="1" x14ac:dyDescent="0.25">
      <c r="E89" s="30"/>
      <c r="F89" s="30"/>
      <c r="G89" s="30"/>
      <c r="H89" s="30"/>
      <c r="I89" s="30"/>
      <c r="J89" s="34"/>
      <c r="L89" s="16"/>
      <c r="M89" s="14"/>
      <c r="N89" s="14"/>
    </row>
    <row r="90" spans="1:34" s="2" customFormat="1" x14ac:dyDescent="0.25">
      <c r="E90" s="30"/>
      <c r="F90" s="30"/>
      <c r="G90" s="30"/>
      <c r="H90" s="30"/>
      <c r="I90" s="30"/>
      <c r="J90" s="33"/>
      <c r="L90" s="16"/>
      <c r="M90" s="14"/>
      <c r="N90" s="14"/>
    </row>
    <row r="91" spans="1:34" s="14" customFormat="1" x14ac:dyDescent="0.25">
      <c r="E91" s="30"/>
      <c r="F91" s="30"/>
      <c r="G91" s="30"/>
      <c r="H91" s="30"/>
      <c r="I91" s="30"/>
      <c r="J91" s="33"/>
      <c r="K91" s="15"/>
      <c r="L91" s="16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34" s="2" customFormat="1" x14ac:dyDescent="0.25">
      <c r="E92" s="26"/>
      <c r="F92" s="26"/>
      <c r="G92" s="26"/>
      <c r="H92" s="26"/>
      <c r="I92" s="26"/>
      <c r="J92" s="33"/>
    </row>
    <row r="93" spans="1:34" s="2" customFormat="1" x14ac:dyDescent="0.25">
      <c r="E93" s="26"/>
      <c r="F93" s="26"/>
      <c r="G93" s="26"/>
      <c r="H93" s="26"/>
      <c r="I93" s="26"/>
      <c r="J93" s="33"/>
    </row>
    <row r="94" spans="1:34" s="14" customFormat="1" x14ac:dyDescent="0.25">
      <c r="E94" s="26"/>
      <c r="F94" s="26"/>
      <c r="G94" s="26"/>
      <c r="H94" s="26"/>
      <c r="I94" s="26"/>
      <c r="J94" s="29"/>
      <c r="K94" s="15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34" s="2" customFormat="1" x14ac:dyDescent="0.25"/>
    <row r="96" spans="1:34" s="2" customFormat="1" x14ac:dyDescent="0.25"/>
  </sheetData>
  <sortState ref="A38:AL49">
    <sortCondition ref="L38:L49"/>
    <sortCondition ref="S38:S4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2026-05-27T11:54:18Z</dcterms:modified>
</cp:coreProperties>
</file>