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4\2024. II. április 1\"/>
    </mc:Choice>
  </mc:AlternateContent>
  <bookViews>
    <workbookView xWindow="480" yWindow="660" windowWidth="28275" windowHeight="12015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V4" i="4" l="1"/>
  <c r="V5" i="4"/>
  <c r="V6" i="4"/>
  <c r="V9" i="4"/>
  <c r="V10" i="4"/>
  <c r="V13" i="4"/>
  <c r="V14" i="4"/>
  <c r="V17" i="4"/>
  <c r="V18" i="4"/>
  <c r="V21" i="4"/>
  <c r="V22" i="4"/>
  <c r="V26" i="4"/>
  <c r="V28" i="4"/>
  <c r="U5" i="4"/>
  <c r="U6" i="4"/>
  <c r="I23" i="4"/>
  <c r="I7" i="4"/>
  <c r="I11" i="4"/>
  <c r="J10" i="4"/>
  <c r="J11" i="4"/>
  <c r="I28" i="4" l="1"/>
  <c r="I26" i="4"/>
  <c r="I21" i="4"/>
  <c r="I22" i="4"/>
  <c r="J23" i="4" s="1"/>
  <c r="I18" i="4"/>
  <c r="I17" i="4"/>
  <c r="I19" i="4" s="1"/>
  <c r="J19" i="4" s="1"/>
  <c r="I14" i="4"/>
  <c r="I13" i="4"/>
  <c r="I9" i="4"/>
  <c r="I10" i="4"/>
  <c r="I5" i="4"/>
  <c r="I4" i="4"/>
  <c r="I6" i="4"/>
  <c r="I2" i="4"/>
  <c r="I15" i="4" l="1"/>
  <c r="J15" i="4" s="1"/>
  <c r="J13" i="4"/>
  <c r="J22" i="4"/>
  <c r="J17" i="4"/>
  <c r="J9" i="4"/>
  <c r="J18" i="4"/>
  <c r="J21" i="4"/>
  <c r="J7" i="4"/>
  <c r="S2" i="4"/>
  <c r="T2" i="4" s="1"/>
  <c r="O2" i="4"/>
  <c r="S9" i="4"/>
  <c r="T9" i="4" s="1"/>
  <c r="U9" i="4" s="1"/>
  <c r="S10" i="4"/>
  <c r="S13" i="4"/>
  <c r="T13" i="4" s="1"/>
  <c r="U13" i="4" s="1"/>
  <c r="S14" i="4"/>
  <c r="S17" i="4"/>
  <c r="T18" i="4" s="1"/>
  <c r="U18" i="4" s="1"/>
  <c r="S18" i="4"/>
  <c r="S21" i="4"/>
  <c r="T21" i="4" s="1"/>
  <c r="U21" i="4" s="1"/>
  <c r="S22" i="4"/>
  <c r="S28" i="4"/>
  <c r="T28" i="4" s="1"/>
  <c r="U28" i="4" s="1"/>
  <c r="S26" i="4"/>
  <c r="T26" i="4" s="1"/>
  <c r="U26" i="4" s="1"/>
  <c r="S4" i="4"/>
  <c r="T4" i="4" s="1"/>
  <c r="U4" i="4" s="1"/>
  <c r="S5" i="4"/>
  <c r="S6" i="4"/>
  <c r="R23" i="4"/>
  <c r="R28" i="4"/>
  <c r="R26" i="4"/>
  <c r="J14" i="4" l="1"/>
  <c r="U2" i="4"/>
  <c r="V2" i="4" s="1"/>
  <c r="J6" i="4"/>
  <c r="J5" i="4"/>
  <c r="J4" i="4"/>
  <c r="W26" i="4"/>
  <c r="W28" i="4"/>
  <c r="T6" i="4"/>
  <c r="W6" i="4" s="1"/>
  <c r="T5" i="4"/>
  <c r="W5" i="4" s="1"/>
  <c r="T14" i="4"/>
  <c r="U14" i="4" s="1"/>
  <c r="T17" i="4"/>
  <c r="U17" i="4" s="1"/>
  <c r="T10" i="4"/>
  <c r="U10" i="4" s="1"/>
  <c r="W10" i="4" s="1"/>
  <c r="T22" i="4"/>
  <c r="U22" i="4" s="1"/>
  <c r="R4" i="4" l="1"/>
  <c r="W4" i="4" s="1"/>
  <c r="R9" i="4"/>
  <c r="W9" i="4" s="1"/>
  <c r="R13" i="4"/>
  <c r="W13" i="4" s="1"/>
  <c r="R14" i="4"/>
  <c r="W14" i="4" s="1"/>
  <c r="R17" i="4"/>
  <c r="W17" i="4" s="1"/>
  <c r="R18" i="4"/>
  <c r="W18" i="4" s="1"/>
  <c r="R21" i="4"/>
  <c r="W21" i="4" s="1"/>
  <c r="R22" i="4"/>
  <c r="W22" i="4" s="1"/>
  <c r="R2" i="4"/>
  <c r="W2" i="4" s="1"/>
</calcChain>
</file>

<file path=xl/sharedStrings.xml><?xml version="1.0" encoding="utf-8"?>
<sst xmlns="http://schemas.openxmlformats.org/spreadsheetml/2006/main" count="109" uniqueCount="62">
  <si>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</si>
  <si>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</si>
  <si>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</si>
  <si>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</si>
  <si>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</si>
  <si>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</si>
  <si>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</si>
  <si>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</si>
  <si>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</si>
  <si>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</si>
  <si>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</si>
  <si>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</si>
  <si>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</si>
  <si>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</si>
  <si>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</si>
  <si>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</si>
  <si>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</si>
  <si>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</si>
  <si>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</si>
  <si>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</si>
  <si>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</si>
  <si>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</si>
  <si>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</si>
  <si>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</si>
  <si>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</si>
  <si>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</si>
  <si>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</si>
  <si>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</si>
  <si>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</si>
  <si>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</si>
  <si>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</si>
  <si>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</si>
  <si>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</si>
  <si>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</si>
  <si>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</si>
  <si>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</si>
  <si>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</si>
  <si>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</si>
  <si>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</si>
  <si>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</si>
  <si>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</si>
  <si>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</si>
  <si>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</si>
  <si>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</si>
  <si>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</si>
  <si>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</si>
  <si>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</si>
  <si>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</si>
  <si>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</si>
  <si>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</si>
  <si>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</si>
  <si>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</si>
  <si>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</si>
  <si>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</si>
  <si>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4/b1,  4/b2</t>
  </si>
  <si>
    <t>8 hatáserősség</t>
  </si>
  <si>
    <t>2023. szeptember emelt jogcím</t>
  </si>
  <si>
    <t>2023. október emelt jogcím</t>
  </si>
  <si>
    <t>2023. november emelt jogcím</t>
  </si>
  <si>
    <t>2023. december emelt jogcím</t>
  </si>
  <si>
    <t>OEP_EUB várható április 1</t>
  </si>
  <si>
    <t>EUEM_TERDIJ várható április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</si>
</sst>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4" fillId="2" borderId="1" xfId="2" applyFont="1" applyFill="1" applyBorder="1" applyAlignment="1">
      <alignment horizontal="center" vertical="center" wrapText="1"/>
    </xf>
    <xf numFmtId="165" fontId="4" fillId="2" borderId="1" xfId="3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8" fillId="0" borderId="0" xfId="0" applyFont="1"/>
    <xf numFmtId="0" fontId="8" fillId="0" borderId="0" xfId="0" applyFont="1" applyFill="1"/>
    <xf numFmtId="0" fontId="9" fillId="0" borderId="0" xfId="0" applyFont="1"/>
    <xf numFmtId="0" fontId="9" fillId="0" borderId="0" xfId="0" applyFont="1" applyFill="1"/>
    <xf numFmtId="0" fontId="0" fillId="0" borderId="0" xfId="0" applyFont="1" applyBorder="1"/>
    <xf numFmtId="0" fontId="10" fillId="0" borderId="0" xfId="0" applyFont="1"/>
    <xf numFmtId="10" fontId="10" fillId="0" borderId="0" xfId="1" applyNumberFormat="1" applyFont="1" applyBorder="1"/>
    <xf numFmtId="0" fontId="10" fillId="0" borderId="0" xfId="1" applyNumberFormat="1" applyFont="1" applyBorder="1"/>
    <xf numFmtId="0" fontId="10" fillId="0" borderId="0" xfId="0" applyFont="1" applyFill="1"/>
    <xf numFmtId="10" fontId="2" fillId="0" borderId="0" xfId="1" applyNumberFormat="1" applyFont="1" applyBorder="1"/>
    <xf numFmtId="0" fontId="0" fillId="0" borderId="0" xfId="0" applyFont="1"/>
    <xf numFmtId="10" fontId="1" fillId="0" borderId="0" xfId="1" applyNumberFormat="1" applyFont="1" applyBorder="1"/>
    <xf numFmtId="0" fontId="0" fillId="0" borderId="0" xfId="0" applyFont="1" applyFill="1"/>
    <xf numFmtId="10" fontId="8" fillId="0" borderId="0" xfId="1" applyNumberFormat="1" applyFont="1" applyBorder="1"/>
    <xf numFmtId="0" fontId="8" fillId="0" borderId="0" xfId="1" applyNumberFormat="1" applyFont="1" applyBorder="1"/>
    <xf numFmtId="0" fontId="14" fillId="0" borderId="0" xfId="0" applyFont="1"/>
    <xf numFmtId="0" fontId="14" fillId="0" borderId="0" xfId="0" applyFont="1" applyFill="1"/>
    <xf numFmtId="0" fontId="15" fillId="0" borderId="0" xfId="0" applyFont="1"/>
    <xf numFmtId="0" fontId="16" fillId="0" borderId="0" xfId="0" applyFont="1"/>
    <xf numFmtId="0" fontId="9" fillId="0" borderId="0" xfId="1" applyNumberFormat="1" applyFont="1" applyBorder="1"/>
    <xf numFmtId="0" fontId="16" fillId="0" borderId="0" xfId="0" applyFont="1" applyFill="1"/>
    <xf numFmtId="165" fontId="5" fillId="2" borderId="1" xfId="7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165" fontId="12" fillId="4" borderId="1" xfId="6" applyNumberFormat="1" applyBorder="1" applyAlignment="1">
      <alignment horizontal="center" vertical="center" wrapText="1"/>
    </xf>
    <xf numFmtId="165" fontId="11" fillId="3" borderId="1" xfId="5" applyNumberFormat="1" applyBorder="1" applyAlignment="1">
      <alignment horizontal="center" vertical="center" wrapText="1"/>
    </xf>
    <xf numFmtId="165" fontId="4" fillId="0" borderId="1" xfId="3" applyNumberFormat="1" applyFont="1" applyFill="1" applyBorder="1" applyAlignment="1">
      <alignment horizontal="center" vertical="center" wrapText="1"/>
    </xf>
    <xf numFmtId="165" fontId="10" fillId="0" borderId="0" xfId="7" applyNumberFormat="1" applyFont="1" applyBorder="1"/>
    <xf numFmtId="165" fontId="8" fillId="0" borderId="0" xfId="7" applyNumberFormat="1" applyFont="1" applyBorder="1"/>
    <xf numFmtId="0" fontId="13" fillId="0" borderId="0" xfId="0" applyFont="1" applyFill="1"/>
    <xf numFmtId="0" fontId="10" fillId="0" borderId="0" xfId="0" applyFont="1" applyBorder="1"/>
    <xf numFmtId="0" fontId="0" fillId="0" borderId="0" xfId="0" applyFont="1" applyFill="1" applyBorder="1"/>
    <xf numFmtId="0" fontId="13" fillId="0" borderId="0" xfId="0" applyFont="1"/>
    <xf numFmtId="0" fontId="15" fillId="0" borderId="0" xfId="0" applyFont="1" applyFill="1"/>
    <xf numFmtId="0" fontId="15" fillId="0" borderId="0" xfId="1" applyNumberFormat="1" applyFont="1" applyFill="1" applyBorder="1"/>
    <xf numFmtId="2" fontId="15" fillId="0" borderId="0" xfId="6" applyNumberFormat="1" applyFont="1" applyFill="1" applyBorder="1"/>
    <xf numFmtId="0" fontId="11" fillId="3" borderId="0" xfId="5"/>
    <xf numFmtId="0" fontId="11" fillId="3" borderId="0" xfId="5" applyBorder="1"/>
    <xf numFmtId="165" fontId="4" fillId="0" borderId="4" xfId="3" applyNumberFormat="1" applyFont="1" applyFill="1" applyBorder="1" applyAlignment="1">
      <alignment horizontal="center" vertical="center" wrapText="1"/>
    </xf>
    <xf numFmtId="2" fontId="12" fillId="4" borderId="0" xfId="6" applyNumberFormat="1"/>
    <xf numFmtId="0" fontId="12" fillId="4" borderId="0" xfId="6"/>
    <xf numFmtId="0" fontId="12" fillId="4" borderId="0" xfId="6" applyBorder="1"/>
    <xf numFmtId="165" fontId="12" fillId="4" borderId="2" xfId="6" applyNumberFormat="1" applyBorder="1" applyAlignment="1">
      <alignment horizontal="center" vertical="center" wrapText="1"/>
    </xf>
    <xf numFmtId="165" fontId="12" fillId="4" borderId="5" xfId="6" applyNumberFormat="1" applyBorder="1" applyAlignment="1">
      <alignment horizontal="center" vertical="center" wrapText="1"/>
    </xf>
    <xf numFmtId="165" fontId="12" fillId="4" borderId="3" xfId="6" applyNumberFormat="1" applyBorder="1" applyAlignment="1">
      <alignment horizontal="center" vertical="center" wrapText="1"/>
    </xf>
    <xf numFmtId="1" fontId="12" fillId="4" borderId="0" xfId="6" applyNumberFormat="1"/>
    <xf numFmtId="0" fontId="8" fillId="4" borderId="0" xfId="6" applyFont="1"/>
    <xf numFmtId="0" fontId="8" fillId="3" borderId="0" xfId="5" applyFont="1"/>
    <xf numFmtId="2" fontId="8" fillId="4" borderId="0" xfId="6" applyNumberFormat="1" applyFont="1"/>
    <xf numFmtId="1" fontId="8" fillId="4" borderId="0" xfId="6" applyNumberFormat="1" applyFont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28"/>
  <sheetViews>
    <sheetView tabSelected="1" zoomScale="90" zoomScaleNormal="90" workbookViewId="0">
      <selection activeCell="E14" sqref="E14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11.5703125" bestFit="1" customWidth="1"/>
    <col min="5" max="5" width="13.42578125" customWidth="1"/>
    <col min="6" max="6" width="16" customWidth="1"/>
    <col min="7" max="7" width="12.42578125" customWidth="1"/>
    <col min="8" max="8" width="14.42578125" customWidth="1"/>
    <col min="9" max="9" width="15.42578125" customWidth="1"/>
    <col min="10" max="10" width="12.7109375" customWidth="1"/>
    <col min="11" max="11" width="10.85546875" customWidth="1"/>
    <col min="12" max="12" width="15.28515625" customWidth="1"/>
    <col min="13" max="13" width="4.5703125" bestFit="1" customWidth="1"/>
    <col min="14" max="14" width="8.42578125" style="45" customWidth="1"/>
    <col min="15" max="15" width="11.28515625" customWidth="1"/>
    <col min="16" max="16" width="9.28515625" customWidth="1"/>
    <col min="17" max="17" width="9.42578125" style="41" bestFit="1" customWidth="1"/>
    <col min="18" max="18" width="13.28515625" style="41" bestFit="1" customWidth="1"/>
    <col min="19" max="22" width="15.28515625" style="45" customWidth="1"/>
    <col min="23" max="23" width="14" style="45" customWidth="1"/>
    <col min="24" max="24" width="15.5703125" customWidth="1"/>
    <col min="25" max="25" width="38.85546875" bestFit="1" customWidth="1"/>
  </cols>
  <sheetData>
    <row r="1" spans="1:26" ht="51.75" thickBot="1" x14ac:dyDescent="0.3">
      <c r="A1" s="2" t="s">
        <v>0</v>
      </c>
      <c r="B1" s="2" t="s">
        <v>1</v>
      </c>
      <c r="C1" s="2" t="s">
        <v>2</v>
      </c>
      <c r="D1" s="2" t="s">
        <v>33</v>
      </c>
      <c r="E1" s="27" t="s">
        <v>56</v>
      </c>
      <c r="F1" s="27" t="s">
        <v>57</v>
      </c>
      <c r="G1" s="27" t="s">
        <v>58</v>
      </c>
      <c r="H1" s="27" t="s">
        <v>59</v>
      </c>
      <c r="I1" s="2" t="s">
        <v>47</v>
      </c>
      <c r="J1" s="28" t="s">
        <v>4</v>
      </c>
      <c r="K1" s="28" t="s">
        <v>48</v>
      </c>
      <c r="L1" s="3" t="s">
        <v>49</v>
      </c>
      <c r="M1" s="3" t="s">
        <v>50</v>
      </c>
      <c r="N1" s="29" t="s">
        <v>3</v>
      </c>
      <c r="O1" s="2" t="s">
        <v>5</v>
      </c>
      <c r="P1" s="3" t="s">
        <v>6</v>
      </c>
      <c r="Q1" s="30" t="s">
        <v>12</v>
      </c>
      <c r="R1" s="30" t="s">
        <v>13</v>
      </c>
      <c r="S1" s="29" t="s">
        <v>51</v>
      </c>
      <c r="T1" s="47" t="s">
        <v>52</v>
      </c>
      <c r="U1" s="47" t="s">
        <v>60</v>
      </c>
      <c r="V1" s="48" t="s">
        <v>61</v>
      </c>
      <c r="W1" s="49" t="s">
        <v>53</v>
      </c>
      <c r="X1" s="43" t="s">
        <v>7</v>
      </c>
      <c r="Y1" s="31" t="s">
        <v>8</v>
      </c>
      <c r="Z1" s="4"/>
    </row>
    <row r="2" spans="1:26" s="11" customFormat="1" x14ac:dyDescent="0.25">
      <c r="A2" s="11">
        <v>210053887</v>
      </c>
      <c r="B2" s="11" t="s">
        <v>17</v>
      </c>
      <c r="C2" s="11" t="s">
        <v>34</v>
      </c>
      <c r="D2" s="11" t="s">
        <v>9</v>
      </c>
      <c r="E2" s="33">
        <v>10253.6</v>
      </c>
      <c r="F2" s="33">
        <v>11352.8</v>
      </c>
      <c r="G2" s="33">
        <v>10379.200000000001</v>
      </c>
      <c r="H2" s="33">
        <v>10198.4</v>
      </c>
      <c r="I2" s="33">
        <f t="shared" ref="I2" si="0">SUM(E2:H2)</f>
        <v>42184</v>
      </c>
      <c r="J2" s="17">
        <v>1</v>
      </c>
      <c r="K2" s="13">
        <v>2000</v>
      </c>
      <c r="L2" s="11" t="s">
        <v>35</v>
      </c>
      <c r="M2" s="11">
        <v>10</v>
      </c>
      <c r="N2" s="45">
        <v>8</v>
      </c>
      <c r="O2" s="11">
        <f>VLOOKUP(A2,[1]PUPHA_GYOGYSZER_LAKOSSAGI_20230!A$1:AI$5195,11,0)</f>
        <v>5244</v>
      </c>
      <c r="P2" s="11">
        <v>6783</v>
      </c>
      <c r="Q2" s="41">
        <v>6105</v>
      </c>
      <c r="R2" s="41">
        <f>P2-Q2</f>
        <v>678</v>
      </c>
      <c r="S2" s="44">
        <f>P2/N2</f>
        <v>847.875</v>
      </c>
      <c r="T2" s="44">
        <f>$S$2</f>
        <v>847.875</v>
      </c>
      <c r="U2" s="50">
        <f>T2*0.9*N2</f>
        <v>6104.7</v>
      </c>
      <c r="V2" s="50">
        <f>P2-U2</f>
        <v>678.30000000000018</v>
      </c>
      <c r="W2" s="50">
        <f>V2-R2</f>
        <v>0.3000000000001819</v>
      </c>
      <c r="X2" s="14" t="s">
        <v>18</v>
      </c>
      <c r="Y2" s="14" t="s">
        <v>10</v>
      </c>
      <c r="Z2" s="14"/>
    </row>
    <row r="3" spans="1:26" s="11" customFormat="1" x14ac:dyDescent="0.25">
      <c r="I3" s="32"/>
      <c r="J3" s="17"/>
      <c r="K3" s="13"/>
      <c r="N3" s="45"/>
      <c r="Q3" s="41"/>
      <c r="R3" s="41"/>
      <c r="S3" s="44"/>
      <c r="T3" s="44"/>
      <c r="U3" s="50"/>
      <c r="V3" s="50"/>
      <c r="W3" s="50"/>
      <c r="X3" s="14"/>
      <c r="Y3" s="14"/>
      <c r="Z3" s="14"/>
    </row>
    <row r="4" spans="1:26" s="11" customFormat="1" x14ac:dyDescent="0.25">
      <c r="A4" s="11">
        <v>210053895</v>
      </c>
      <c r="B4" s="11" t="s">
        <v>19</v>
      </c>
      <c r="C4" s="11" t="s">
        <v>36</v>
      </c>
      <c r="D4" s="11" t="s">
        <v>9</v>
      </c>
      <c r="E4" s="33">
        <v>787876</v>
      </c>
      <c r="F4" s="33">
        <v>808785.28</v>
      </c>
      <c r="G4" s="33">
        <v>778558.4</v>
      </c>
      <c r="H4" s="33">
        <v>753740.79999999993</v>
      </c>
      <c r="I4" s="32">
        <f t="shared" ref="I4:I18" si="1">SUM(E4:H4)</f>
        <v>3128960.48</v>
      </c>
      <c r="J4" s="15">
        <f>I4/$I$7</f>
        <v>0.87254550880067927</v>
      </c>
      <c r="K4" s="13">
        <v>4000</v>
      </c>
      <c r="L4" s="11" t="s">
        <v>37</v>
      </c>
      <c r="M4" s="11">
        <v>10</v>
      </c>
      <c r="N4" s="45">
        <v>16</v>
      </c>
      <c r="O4" s="11">
        <v>10000</v>
      </c>
      <c r="P4" s="11">
        <v>12002</v>
      </c>
      <c r="Q4" s="41">
        <v>10802</v>
      </c>
      <c r="R4" s="41">
        <f>P4-Q4</f>
        <v>1200</v>
      </c>
      <c r="S4" s="44">
        <f t="shared" ref="S4:S26" si="2">P4/N4</f>
        <v>750.125</v>
      </c>
      <c r="T4" s="44">
        <f t="shared" ref="T4:T5" si="3">$S$4</f>
        <v>750.125</v>
      </c>
      <c r="U4" s="50">
        <f t="shared" ref="U4:U26" si="4">T4*0.9*N4</f>
        <v>10801.800000000001</v>
      </c>
      <c r="V4" s="50">
        <f t="shared" ref="V4:V26" si="5">P4-U4</f>
        <v>1200.1999999999989</v>
      </c>
      <c r="W4" s="50">
        <f t="shared" ref="W4:W26" si="6">V4-R4</f>
        <v>0.19999999999890861</v>
      </c>
      <c r="X4" s="14" t="s">
        <v>20</v>
      </c>
      <c r="Y4" s="14" t="s">
        <v>10</v>
      </c>
      <c r="Z4" s="14"/>
    </row>
    <row r="5" spans="1:26" s="1" customFormat="1" x14ac:dyDescent="0.25">
      <c r="A5" s="1">
        <v>210082624</v>
      </c>
      <c r="B5" s="1" t="s">
        <v>26</v>
      </c>
      <c r="C5" s="1" t="s">
        <v>38</v>
      </c>
      <c r="D5" s="1" t="s">
        <v>24</v>
      </c>
      <c r="E5" s="33">
        <v>38034</v>
      </c>
      <c r="F5" s="33">
        <v>41704</v>
      </c>
      <c r="G5" s="33">
        <v>43218</v>
      </c>
      <c r="H5" s="33">
        <v>42570</v>
      </c>
      <c r="I5" s="32">
        <f t="shared" si="1"/>
        <v>165526</v>
      </c>
      <c r="J5" s="15">
        <f>I5/$I$7</f>
        <v>4.6158770241080595E-2</v>
      </c>
      <c r="K5" s="13">
        <v>5700</v>
      </c>
      <c r="L5" s="1" t="s">
        <v>37</v>
      </c>
      <c r="M5" s="1">
        <v>10</v>
      </c>
      <c r="N5" s="45">
        <v>20</v>
      </c>
      <c r="O5" s="11">
        <v>12802</v>
      </c>
      <c r="P5" s="11">
        <v>15073</v>
      </c>
      <c r="Q5" s="41">
        <v>13502</v>
      </c>
      <c r="R5" s="41">
        <v>1571</v>
      </c>
      <c r="S5" s="44">
        <f t="shared" si="2"/>
        <v>753.65</v>
      </c>
      <c r="T5" s="44">
        <f t="shared" si="3"/>
        <v>750.125</v>
      </c>
      <c r="U5" s="50">
        <f t="shared" si="4"/>
        <v>13502.250000000002</v>
      </c>
      <c r="V5" s="50">
        <f t="shared" si="5"/>
        <v>1570.7499999999982</v>
      </c>
      <c r="W5" s="50">
        <f t="shared" si="6"/>
        <v>-0.25000000000181899</v>
      </c>
      <c r="X5" s="5" t="s">
        <v>54</v>
      </c>
      <c r="Y5" s="5" t="s">
        <v>25</v>
      </c>
      <c r="Z5" s="5"/>
    </row>
    <row r="6" spans="1:26" s="16" customFormat="1" x14ac:dyDescent="0.25">
      <c r="A6" s="16">
        <v>210082608</v>
      </c>
      <c r="B6" s="16" t="s">
        <v>23</v>
      </c>
      <c r="C6" s="16" t="s">
        <v>36</v>
      </c>
      <c r="D6" s="16" t="s">
        <v>24</v>
      </c>
      <c r="E6" s="33">
        <v>72727.199999999997</v>
      </c>
      <c r="F6" s="33">
        <v>76034</v>
      </c>
      <c r="G6" s="33">
        <v>74082.400000000009</v>
      </c>
      <c r="H6" s="33">
        <v>68684</v>
      </c>
      <c r="I6" s="32">
        <f>SUM(E6:H6)</f>
        <v>291527.60000000003</v>
      </c>
      <c r="J6" s="15">
        <f>I6/$I$7</f>
        <v>8.1295720958240086E-2</v>
      </c>
      <c r="K6" s="20">
        <v>3800</v>
      </c>
      <c r="L6" s="16" t="s">
        <v>37</v>
      </c>
      <c r="M6" s="16">
        <v>10</v>
      </c>
      <c r="N6" s="45">
        <v>14</v>
      </c>
      <c r="O6" s="6">
        <v>9900</v>
      </c>
      <c r="P6" s="6">
        <v>11892</v>
      </c>
      <c r="Q6" s="41">
        <v>9452</v>
      </c>
      <c r="R6" s="41">
        <v>2440</v>
      </c>
      <c r="S6" s="44">
        <f>P6/N6</f>
        <v>849.42857142857144</v>
      </c>
      <c r="T6" s="44">
        <f>$S$4</f>
        <v>750.125</v>
      </c>
      <c r="U6" s="50">
        <f t="shared" si="4"/>
        <v>9451.5750000000007</v>
      </c>
      <c r="V6" s="50">
        <f>P6-U6</f>
        <v>2440.4249999999993</v>
      </c>
      <c r="W6" s="50">
        <f>V6-R6</f>
        <v>0.4249999999992724</v>
      </c>
      <c r="X6" s="18" t="s">
        <v>27</v>
      </c>
      <c r="Y6" s="18" t="s">
        <v>25</v>
      </c>
      <c r="Z6" s="18"/>
    </row>
    <row r="7" spans="1:26" s="10" customFormat="1" x14ac:dyDescent="0.25">
      <c r="I7" s="32">
        <f>SUM(I4:I6)</f>
        <v>3586014.08</v>
      </c>
      <c r="J7" s="15">
        <f>I7/$I$7</f>
        <v>1</v>
      </c>
      <c r="K7" s="12"/>
      <c r="N7" s="46"/>
      <c r="O7" s="35"/>
      <c r="P7" s="35"/>
      <c r="Q7" s="42"/>
      <c r="R7" s="42"/>
      <c r="S7" s="44"/>
      <c r="T7" s="44"/>
      <c r="U7" s="50"/>
      <c r="V7" s="50"/>
      <c r="W7" s="50"/>
      <c r="X7" s="36"/>
      <c r="Y7" s="36"/>
      <c r="Z7" s="36"/>
    </row>
    <row r="8" spans="1:26" s="10" customFormat="1" x14ac:dyDescent="0.25">
      <c r="I8" s="32"/>
      <c r="J8" s="15"/>
      <c r="K8" s="12"/>
      <c r="N8" s="46"/>
      <c r="O8" s="35"/>
      <c r="P8" s="35"/>
      <c r="Q8" s="42"/>
      <c r="R8" s="42"/>
      <c r="S8" s="44"/>
      <c r="T8" s="44"/>
      <c r="U8" s="50"/>
      <c r="V8" s="50"/>
      <c r="W8" s="50"/>
      <c r="X8" s="36"/>
      <c r="Y8" s="36"/>
      <c r="Z8" s="36"/>
    </row>
    <row r="9" spans="1:26" s="16" customFormat="1" x14ac:dyDescent="0.25">
      <c r="A9" s="16">
        <v>210082640</v>
      </c>
      <c r="B9" s="16" t="s">
        <v>28</v>
      </c>
      <c r="C9" s="16" t="s">
        <v>40</v>
      </c>
      <c r="D9" s="16" t="s">
        <v>24</v>
      </c>
      <c r="E9" s="33">
        <v>7192.7999999999993</v>
      </c>
      <c r="F9" s="33">
        <v>7765.2000000000007</v>
      </c>
      <c r="G9" s="33">
        <v>7992</v>
      </c>
      <c r="H9" s="33">
        <v>8062.2000000000007</v>
      </c>
      <c r="I9" s="32">
        <f>SUM(E9:H9)</f>
        <v>31012.2</v>
      </c>
      <c r="J9" s="19">
        <f>I9/$I$11</f>
        <v>1.6509014368371377E-2</v>
      </c>
      <c r="K9" s="13">
        <v>7600</v>
      </c>
      <c r="L9" s="16" t="s">
        <v>39</v>
      </c>
      <c r="M9" s="16">
        <v>10</v>
      </c>
      <c r="N9" s="45">
        <v>27</v>
      </c>
      <c r="O9" s="11">
        <v>13190</v>
      </c>
      <c r="P9" s="11">
        <v>15498</v>
      </c>
      <c r="Q9" s="41">
        <v>13948</v>
      </c>
      <c r="R9" s="41">
        <f>P9-Q9</f>
        <v>1550</v>
      </c>
      <c r="S9" s="44">
        <f>P9/N9</f>
        <v>574</v>
      </c>
      <c r="T9" s="44">
        <f>$S$9</f>
        <v>574</v>
      </c>
      <c r="U9" s="50">
        <f>T9*0.9*N9</f>
        <v>13948.2</v>
      </c>
      <c r="V9" s="50">
        <f>P9-U9</f>
        <v>1549.7999999999993</v>
      </c>
      <c r="W9" s="50">
        <f>V9-R9</f>
        <v>-0.2000000000007276</v>
      </c>
      <c r="X9" s="18" t="s">
        <v>11</v>
      </c>
      <c r="Y9" s="18" t="s">
        <v>25</v>
      </c>
      <c r="Z9" s="18"/>
    </row>
    <row r="10" spans="1:26" s="16" customFormat="1" x14ac:dyDescent="0.25">
      <c r="A10" s="16">
        <v>210135299</v>
      </c>
      <c r="B10" s="16" t="s">
        <v>21</v>
      </c>
      <c r="C10" s="16" t="s">
        <v>38</v>
      </c>
      <c r="D10" s="16" t="s">
        <v>9</v>
      </c>
      <c r="E10" s="33">
        <v>459033.60000000003</v>
      </c>
      <c r="F10" s="33">
        <v>479042.39999999997</v>
      </c>
      <c r="G10" s="33">
        <v>451428</v>
      </c>
      <c r="H10" s="33">
        <v>457984.80000000005</v>
      </c>
      <c r="I10" s="32">
        <f>SUM(E10:H10)</f>
        <v>1847488.8</v>
      </c>
      <c r="J10" s="19">
        <f t="shared" ref="J10:J11" si="7">I10/$I$11</f>
        <v>0.98349098563162862</v>
      </c>
      <c r="K10" s="20">
        <v>6000</v>
      </c>
      <c r="L10" s="16" t="s">
        <v>39</v>
      </c>
      <c r="M10" s="16">
        <v>10</v>
      </c>
      <c r="N10" s="45">
        <v>24</v>
      </c>
      <c r="O10" s="6">
        <v>12472</v>
      </c>
      <c r="P10" s="6">
        <v>14712</v>
      </c>
      <c r="Q10" s="41">
        <v>12398</v>
      </c>
      <c r="R10" s="41">
        <v>2314</v>
      </c>
      <c r="S10" s="44">
        <f>P10/N10</f>
        <v>613</v>
      </c>
      <c r="T10" s="44">
        <f>$S$9</f>
        <v>574</v>
      </c>
      <c r="U10" s="50">
        <f t="shared" si="4"/>
        <v>12398.400000000001</v>
      </c>
      <c r="V10" s="50">
        <f t="shared" si="5"/>
        <v>2313.5999999999985</v>
      </c>
      <c r="W10" s="50">
        <f t="shared" si="6"/>
        <v>-0.40000000000145519</v>
      </c>
      <c r="X10" s="18" t="s">
        <v>11</v>
      </c>
      <c r="Y10" s="18" t="s">
        <v>10</v>
      </c>
      <c r="Z10" s="18"/>
    </row>
    <row r="11" spans="1:26" s="16" customFormat="1" x14ac:dyDescent="0.25">
      <c r="I11" s="32">
        <f>SUM(I9:I10)</f>
        <v>1878501</v>
      </c>
      <c r="J11" s="19">
        <f t="shared" si="7"/>
        <v>1</v>
      </c>
      <c r="K11" s="12"/>
      <c r="N11" s="45"/>
      <c r="O11" s="11"/>
      <c r="P11" s="11"/>
      <c r="Q11" s="41"/>
      <c r="R11" s="41"/>
      <c r="S11" s="44"/>
      <c r="T11" s="44"/>
      <c r="U11" s="50"/>
      <c r="V11" s="50"/>
      <c r="W11" s="50"/>
      <c r="X11" s="18"/>
      <c r="Y11" s="18"/>
      <c r="Z11" s="18"/>
    </row>
    <row r="12" spans="1:26" s="16" customFormat="1" x14ac:dyDescent="0.25">
      <c r="I12" s="32"/>
      <c r="J12" s="17"/>
      <c r="K12" s="12"/>
      <c r="N12" s="45"/>
      <c r="O12" s="11"/>
      <c r="P12" s="11"/>
      <c r="Q12" s="41"/>
      <c r="R12" s="41"/>
      <c r="S12" s="44"/>
      <c r="T12" s="44"/>
      <c r="U12" s="50"/>
      <c r="V12" s="50"/>
      <c r="W12" s="50"/>
      <c r="X12" s="18"/>
      <c r="Y12" s="18"/>
      <c r="Z12" s="18"/>
    </row>
    <row r="13" spans="1:26" s="8" customFormat="1" x14ac:dyDescent="0.25">
      <c r="A13" s="11">
        <v>210135304</v>
      </c>
      <c r="B13" s="11" t="s">
        <v>22</v>
      </c>
      <c r="C13" s="11" t="s">
        <v>40</v>
      </c>
      <c r="D13" s="11" t="s">
        <v>9</v>
      </c>
      <c r="E13" s="33">
        <v>146563.20000000001</v>
      </c>
      <c r="F13" s="33">
        <v>159772.79999999999</v>
      </c>
      <c r="G13" s="33">
        <v>159740.80000000002</v>
      </c>
      <c r="H13" s="33">
        <v>152940.80000000002</v>
      </c>
      <c r="I13" s="32">
        <f>SUM(E13:H13)</f>
        <v>619017.60000000009</v>
      </c>
      <c r="J13" s="12">
        <f>I13/$I$15</f>
        <v>0.99354838200206463</v>
      </c>
      <c r="K13" s="13">
        <v>8000</v>
      </c>
      <c r="L13" s="11" t="s">
        <v>41</v>
      </c>
      <c r="M13" s="11">
        <v>10</v>
      </c>
      <c r="N13" s="51">
        <v>32</v>
      </c>
      <c r="O13" s="11">
        <v>14386</v>
      </c>
      <c r="P13" s="11">
        <v>16809</v>
      </c>
      <c r="Q13" s="52">
        <v>15128</v>
      </c>
      <c r="R13" s="52">
        <f>P13-Q13</f>
        <v>1681</v>
      </c>
      <c r="S13" s="53">
        <f t="shared" si="2"/>
        <v>525.28125</v>
      </c>
      <c r="T13" s="53">
        <f>$S$13</f>
        <v>525.28125</v>
      </c>
      <c r="U13" s="54">
        <f t="shared" si="4"/>
        <v>15128.1</v>
      </c>
      <c r="V13" s="54">
        <f t="shared" si="5"/>
        <v>1680.8999999999996</v>
      </c>
      <c r="W13" s="54">
        <f t="shared" si="6"/>
        <v>-0.1000000000003638</v>
      </c>
      <c r="X13" s="14" t="s">
        <v>11</v>
      </c>
      <c r="Y13" s="14" t="s">
        <v>10</v>
      </c>
      <c r="Z13" s="9"/>
    </row>
    <row r="14" spans="1:26" s="37" customFormat="1" x14ac:dyDescent="0.25">
      <c r="A14" s="6">
        <v>210082658</v>
      </c>
      <c r="B14" s="6" t="s">
        <v>29</v>
      </c>
      <c r="C14" s="6" t="s">
        <v>42</v>
      </c>
      <c r="D14" s="6" t="s">
        <v>24</v>
      </c>
      <c r="E14" s="33">
        <v>699.93</v>
      </c>
      <c r="F14" s="33">
        <v>533.28</v>
      </c>
      <c r="G14" s="33">
        <v>1419.8579999999999</v>
      </c>
      <c r="H14" s="33">
        <v>1366.53</v>
      </c>
      <c r="I14" s="32">
        <f>SUM(E14:H14)</f>
        <v>4019.598</v>
      </c>
      <c r="J14" s="12">
        <f t="shared" ref="J14:J15" si="8">I14/$I$15</f>
        <v>6.4516179979353322E-3</v>
      </c>
      <c r="K14" s="13">
        <v>9500</v>
      </c>
      <c r="L14" s="6" t="s">
        <v>41</v>
      </c>
      <c r="M14" s="6">
        <v>10</v>
      </c>
      <c r="N14" s="51">
        <v>33.33</v>
      </c>
      <c r="O14" s="11">
        <v>15137</v>
      </c>
      <c r="P14" s="11">
        <v>17633</v>
      </c>
      <c r="Q14" s="52">
        <v>15757</v>
      </c>
      <c r="R14" s="52">
        <f>P14-Q14</f>
        <v>1876</v>
      </c>
      <c r="S14" s="53">
        <f t="shared" si="2"/>
        <v>529.04290429042908</v>
      </c>
      <c r="T14" s="53">
        <f>$S$13</f>
        <v>525.28125</v>
      </c>
      <c r="U14" s="54">
        <f t="shared" si="4"/>
        <v>15756.861656249999</v>
      </c>
      <c r="V14" s="54">
        <f t="shared" si="5"/>
        <v>1876.1383437500008</v>
      </c>
      <c r="W14" s="54">
        <f t="shared" si="6"/>
        <v>0.1383437500007858</v>
      </c>
      <c r="X14" s="7" t="s">
        <v>11</v>
      </c>
      <c r="Y14" s="7" t="s">
        <v>25</v>
      </c>
      <c r="Z14" s="34"/>
    </row>
    <row r="15" spans="1:26" s="16" customFormat="1" x14ac:dyDescent="0.25">
      <c r="I15" s="32">
        <f t="shared" ref="I15" si="9">SUM(I13:I14)</f>
        <v>623037.19800000009</v>
      </c>
      <c r="J15" s="15">
        <f t="shared" si="8"/>
        <v>1</v>
      </c>
      <c r="K15" s="13"/>
      <c r="N15" s="45"/>
      <c r="O15" s="11"/>
      <c r="P15" s="11"/>
      <c r="Q15" s="41"/>
      <c r="R15" s="41"/>
      <c r="S15" s="44"/>
      <c r="T15" s="44"/>
      <c r="U15" s="50"/>
      <c r="V15" s="50"/>
      <c r="W15" s="50"/>
      <c r="X15" s="18"/>
      <c r="Y15" s="18"/>
      <c r="Z15" s="18"/>
    </row>
    <row r="16" spans="1:26" s="16" customFormat="1" x14ac:dyDescent="0.25">
      <c r="I16" s="32"/>
      <c r="J16" s="15"/>
      <c r="K16" s="13"/>
      <c r="N16" s="45"/>
      <c r="O16" s="11"/>
      <c r="P16" s="11"/>
      <c r="Q16" s="41"/>
      <c r="R16" s="41"/>
      <c r="S16" s="44"/>
      <c r="T16" s="44"/>
      <c r="U16" s="50"/>
      <c r="V16" s="50"/>
      <c r="W16" s="50"/>
      <c r="X16" s="18"/>
      <c r="Y16" s="18"/>
      <c r="Z16" s="18"/>
    </row>
    <row r="17" spans="1:35" s="1" customFormat="1" x14ac:dyDescent="0.25">
      <c r="A17" s="1">
        <v>210141240</v>
      </c>
      <c r="B17" s="1" t="s">
        <v>30</v>
      </c>
      <c r="C17" s="1" t="s">
        <v>38</v>
      </c>
      <c r="D17" s="1" t="s">
        <v>24</v>
      </c>
      <c r="E17" s="33">
        <v>4080</v>
      </c>
      <c r="F17" s="33">
        <v>4520</v>
      </c>
      <c r="G17" s="33">
        <v>4760</v>
      </c>
      <c r="H17" s="33">
        <v>4320</v>
      </c>
      <c r="I17" s="32">
        <f t="shared" si="1"/>
        <v>17680</v>
      </c>
      <c r="J17" s="12">
        <f>I17/$I$19</f>
        <v>8.5821909828744519E-2</v>
      </c>
      <c r="K17" s="13">
        <v>11400</v>
      </c>
      <c r="L17" s="1" t="s">
        <v>43</v>
      </c>
      <c r="M17" s="1">
        <v>10</v>
      </c>
      <c r="N17" s="45">
        <v>40</v>
      </c>
      <c r="O17" s="11">
        <v>17598</v>
      </c>
      <c r="P17" s="11">
        <v>20330</v>
      </c>
      <c r="Q17" s="41">
        <v>18297</v>
      </c>
      <c r="R17" s="41">
        <f>P17-Q17</f>
        <v>2033</v>
      </c>
      <c r="S17" s="44">
        <f t="shared" si="2"/>
        <v>508.25</v>
      </c>
      <c r="T17" s="44">
        <f>$S$17</f>
        <v>508.25</v>
      </c>
      <c r="U17" s="50">
        <f t="shared" si="4"/>
        <v>18297</v>
      </c>
      <c r="V17" s="50">
        <f t="shared" si="5"/>
        <v>2033</v>
      </c>
      <c r="W17" s="50">
        <f t="shared" si="6"/>
        <v>0</v>
      </c>
      <c r="X17" s="5" t="s">
        <v>11</v>
      </c>
      <c r="Y17" s="5" t="s">
        <v>25</v>
      </c>
      <c r="Z17" s="5"/>
    </row>
    <row r="18" spans="1:35" s="16" customFormat="1" x14ac:dyDescent="0.25">
      <c r="A18" s="16">
        <v>210135223</v>
      </c>
      <c r="B18" s="16" t="s">
        <v>16</v>
      </c>
      <c r="C18" s="16" t="s">
        <v>44</v>
      </c>
      <c r="D18" s="16" t="s">
        <v>9</v>
      </c>
      <c r="E18" s="33">
        <v>44736</v>
      </c>
      <c r="F18" s="33">
        <v>46344</v>
      </c>
      <c r="G18" s="33">
        <v>49496</v>
      </c>
      <c r="H18" s="33">
        <v>47752</v>
      </c>
      <c r="I18" s="32">
        <f t="shared" si="1"/>
        <v>188328</v>
      </c>
      <c r="J18" s="15">
        <f t="shared" ref="J18:J19" si="10">I18/$I$19</f>
        <v>0.91417809017125551</v>
      </c>
      <c r="K18" s="20">
        <v>10000</v>
      </c>
      <c r="L18" s="16" t="s">
        <v>43</v>
      </c>
      <c r="M18" s="16">
        <v>10</v>
      </c>
      <c r="N18" s="45">
        <v>40</v>
      </c>
      <c r="O18" s="11">
        <v>18083</v>
      </c>
      <c r="P18" s="11">
        <v>20862</v>
      </c>
      <c r="Q18" s="41">
        <v>18297</v>
      </c>
      <c r="R18" s="41">
        <f>P18-Q18</f>
        <v>2565</v>
      </c>
      <c r="S18" s="44">
        <f t="shared" si="2"/>
        <v>521.54999999999995</v>
      </c>
      <c r="T18" s="44">
        <f>$S$17</f>
        <v>508.25</v>
      </c>
      <c r="U18" s="50">
        <f t="shared" si="4"/>
        <v>18297</v>
      </c>
      <c r="V18" s="50">
        <f t="shared" si="5"/>
        <v>2565</v>
      </c>
      <c r="W18" s="50">
        <f t="shared" si="6"/>
        <v>0</v>
      </c>
      <c r="X18" s="18" t="s">
        <v>11</v>
      </c>
      <c r="Y18" s="18" t="s">
        <v>10</v>
      </c>
      <c r="Z18" s="18"/>
    </row>
    <row r="19" spans="1:35" s="1" customFormat="1" x14ac:dyDescent="0.25">
      <c r="I19" s="32">
        <f t="shared" ref="I19" si="11">SUM(I17:I18)</f>
        <v>206008</v>
      </c>
      <c r="J19" s="15">
        <f t="shared" si="10"/>
        <v>1</v>
      </c>
      <c r="K19" s="13"/>
      <c r="N19" s="45"/>
      <c r="O19" s="11"/>
      <c r="P19" s="11"/>
      <c r="Q19" s="41"/>
      <c r="R19" s="41"/>
      <c r="S19" s="44"/>
      <c r="T19" s="44"/>
      <c r="U19" s="50"/>
      <c r="V19" s="50"/>
      <c r="W19" s="50"/>
      <c r="X19" s="5"/>
      <c r="Y19" s="5"/>
      <c r="Z19" s="5"/>
    </row>
    <row r="20" spans="1:35" s="1" customFormat="1" x14ac:dyDescent="0.25">
      <c r="I20" s="32"/>
      <c r="J20" s="15"/>
      <c r="K20" s="13"/>
      <c r="N20" s="45"/>
      <c r="O20" s="11"/>
      <c r="P20" s="11"/>
      <c r="Q20" s="41"/>
      <c r="R20" s="41"/>
      <c r="S20" s="44"/>
      <c r="T20" s="44"/>
      <c r="U20" s="50"/>
      <c r="V20" s="50"/>
      <c r="W20" s="50"/>
      <c r="X20" s="5"/>
      <c r="Y20" s="5"/>
      <c r="Z20" s="5"/>
    </row>
    <row r="21" spans="1:35" s="14" customFormat="1" x14ac:dyDescent="0.25">
      <c r="A21" s="21">
        <v>210141258</v>
      </c>
      <c r="B21" s="21" t="s">
        <v>31</v>
      </c>
      <c r="C21" s="21" t="s">
        <v>40</v>
      </c>
      <c r="D21" s="21" t="s">
        <v>24</v>
      </c>
      <c r="E21" s="33">
        <v>1706.5600000000002</v>
      </c>
      <c r="F21" s="33">
        <v>1866.5500000000002</v>
      </c>
      <c r="G21" s="33">
        <v>1759.89</v>
      </c>
      <c r="H21" s="33">
        <v>2133.2000000000003</v>
      </c>
      <c r="I21" s="32">
        <f>SUM(E21:H21)</f>
        <v>7466.2000000000007</v>
      </c>
      <c r="J21" s="12">
        <f>I21/$I$23</f>
        <v>7.0464167674933506E-2</v>
      </c>
      <c r="K21" s="13">
        <v>15200</v>
      </c>
      <c r="L21" s="11" t="s">
        <v>45</v>
      </c>
      <c r="M21" s="11">
        <v>10</v>
      </c>
      <c r="N21" s="45">
        <v>53.330000000000005</v>
      </c>
      <c r="O21" s="11">
        <v>26454</v>
      </c>
      <c r="P21" s="11">
        <v>30038</v>
      </c>
      <c r="Q21" s="41">
        <v>27034</v>
      </c>
      <c r="R21" s="41">
        <f>P21-Q21</f>
        <v>3004</v>
      </c>
      <c r="S21" s="44">
        <f>P21/N21</f>
        <v>563.2477029814363</v>
      </c>
      <c r="T21" s="44">
        <f>$S$21</f>
        <v>563.2477029814363</v>
      </c>
      <c r="U21" s="50">
        <f>T21*0.9*N21</f>
        <v>27034.2</v>
      </c>
      <c r="V21" s="50">
        <f>P21-U21</f>
        <v>3003.7999999999993</v>
      </c>
      <c r="W21" s="50">
        <f>V21-R21</f>
        <v>-0.2000000000007276</v>
      </c>
      <c r="X21" s="22" t="s">
        <v>11</v>
      </c>
      <c r="Y21" s="22" t="s">
        <v>25</v>
      </c>
      <c r="Z21" s="22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s="23" customFormat="1" ht="14.25" customHeight="1" x14ac:dyDescent="0.25">
      <c r="A22" s="7">
        <v>210229789</v>
      </c>
      <c r="B22" s="7" t="s">
        <v>14</v>
      </c>
      <c r="C22" s="7" t="s">
        <v>40</v>
      </c>
      <c r="D22" s="7" t="s">
        <v>9</v>
      </c>
      <c r="E22" s="33">
        <v>27820.800000000003</v>
      </c>
      <c r="F22" s="33">
        <v>24172.800000000003</v>
      </c>
      <c r="G22" s="33">
        <v>23784</v>
      </c>
      <c r="H22" s="33">
        <v>22713.599999999999</v>
      </c>
      <c r="I22" s="32">
        <f>SUM(E22:H22)</f>
        <v>98491.200000000012</v>
      </c>
      <c r="J22" s="15">
        <f>I22/$I$23</f>
        <v>0.92953583232506654</v>
      </c>
      <c r="K22" s="20">
        <v>12000</v>
      </c>
      <c r="L22" s="7" t="s">
        <v>45</v>
      </c>
      <c r="M22" s="7">
        <v>10</v>
      </c>
      <c r="N22" s="45">
        <v>48</v>
      </c>
      <c r="O22" s="11">
        <v>24003</v>
      </c>
      <c r="P22" s="11">
        <v>27351</v>
      </c>
      <c r="Q22" s="41">
        <v>24332</v>
      </c>
      <c r="R22" s="41">
        <f>P22-Q22</f>
        <v>3019</v>
      </c>
      <c r="S22" s="44">
        <f>P22/N22</f>
        <v>569.8125</v>
      </c>
      <c r="T22" s="44">
        <f>$S$21</f>
        <v>563.2477029814363</v>
      </c>
      <c r="U22" s="50">
        <f t="shared" si="4"/>
        <v>24332.30076879805</v>
      </c>
      <c r="V22" s="50">
        <f t="shared" si="5"/>
        <v>3018.6992312019502</v>
      </c>
      <c r="W22" s="50">
        <f t="shared" si="6"/>
        <v>-0.30076879804983037</v>
      </c>
      <c r="X22" s="7" t="s">
        <v>11</v>
      </c>
      <c r="Y22" s="7" t="s">
        <v>10</v>
      </c>
      <c r="Z22" s="7"/>
      <c r="AA22" s="7"/>
      <c r="AB22" s="7"/>
      <c r="AC22" s="7"/>
      <c r="AD22" s="7"/>
      <c r="AE22" s="7"/>
      <c r="AF22" s="7"/>
      <c r="AG22" s="7"/>
      <c r="AH22" s="7"/>
      <c r="AI22" s="7"/>
    </row>
    <row r="23" spans="1:35" s="9" customFormat="1" x14ac:dyDescent="0.25">
      <c r="A23" s="24"/>
      <c r="B23" s="24"/>
      <c r="C23" s="24"/>
      <c r="D23" s="24"/>
      <c r="E23" s="24"/>
      <c r="F23" s="24"/>
      <c r="G23" s="24"/>
      <c r="H23" s="24"/>
      <c r="I23" s="32">
        <f>SUM(I21:I22)</f>
        <v>105957.40000000001</v>
      </c>
      <c r="J23" s="15">
        <f t="shared" ref="J23" si="12">I23/$I$23</f>
        <v>1</v>
      </c>
      <c r="K23" s="25"/>
      <c r="L23" s="24"/>
      <c r="M23" s="24"/>
      <c r="N23" s="45"/>
      <c r="O23" s="11"/>
      <c r="P23" s="11"/>
      <c r="Q23" s="41"/>
      <c r="R23" s="41">
        <f t="shared" ref="R23:R26" si="13">P23-Q23</f>
        <v>0</v>
      </c>
      <c r="S23" s="44"/>
      <c r="T23" s="44"/>
      <c r="U23" s="50"/>
      <c r="V23" s="50"/>
      <c r="W23" s="50"/>
      <c r="X23" s="26"/>
      <c r="Y23" s="26"/>
      <c r="Z23" s="26"/>
      <c r="AA23" s="24"/>
      <c r="AB23" s="24"/>
      <c r="AC23" s="24"/>
      <c r="AD23" s="24"/>
      <c r="AE23" s="24"/>
      <c r="AF23" s="24"/>
      <c r="AG23" s="24"/>
      <c r="AH23" s="24"/>
      <c r="AI23" s="24"/>
    </row>
    <row r="24" spans="1:35" s="9" customFormat="1" x14ac:dyDescent="0.25">
      <c r="A24" s="24"/>
      <c r="B24" s="24"/>
      <c r="C24" s="24"/>
      <c r="D24" s="24"/>
      <c r="E24" s="24"/>
      <c r="F24" s="24"/>
      <c r="G24" s="24"/>
      <c r="H24" s="24"/>
      <c r="I24" s="32"/>
      <c r="J24" s="15"/>
      <c r="K24" s="25"/>
      <c r="L24" s="24"/>
      <c r="M24" s="24"/>
      <c r="N24" s="45"/>
      <c r="O24" s="11"/>
      <c r="P24" s="11"/>
      <c r="Q24" s="41"/>
      <c r="R24" s="41"/>
      <c r="S24" s="44"/>
      <c r="T24" s="44"/>
      <c r="U24" s="50"/>
      <c r="V24" s="50"/>
      <c r="W24" s="50"/>
      <c r="X24" s="26"/>
      <c r="Y24" s="26"/>
      <c r="Z24" s="26"/>
      <c r="AA24" s="24"/>
      <c r="AB24" s="24"/>
      <c r="AC24" s="24"/>
      <c r="AD24" s="24"/>
      <c r="AE24" s="24"/>
      <c r="AF24" s="24"/>
      <c r="AG24" s="24"/>
      <c r="AH24" s="24"/>
      <c r="AI24" s="24"/>
    </row>
    <row r="25" spans="1:35" s="38" customFormat="1" x14ac:dyDescent="0.25">
      <c r="K25" s="39"/>
      <c r="N25" s="45"/>
      <c r="O25" s="7"/>
      <c r="P25" s="7"/>
      <c r="Q25" s="41"/>
      <c r="R25" s="41"/>
      <c r="S25" s="44"/>
      <c r="T25" s="44"/>
      <c r="U25" s="50"/>
      <c r="V25" s="50"/>
      <c r="W25" s="50"/>
    </row>
    <row r="26" spans="1:35" s="38" customFormat="1" x14ac:dyDescent="0.25">
      <c r="A26" s="38">
        <v>210229797</v>
      </c>
      <c r="B26" s="38" t="s">
        <v>15</v>
      </c>
      <c r="C26" s="38" t="s">
        <v>42</v>
      </c>
      <c r="D26" s="38" t="s">
        <v>9</v>
      </c>
      <c r="E26" s="33">
        <v>6840</v>
      </c>
      <c r="F26" s="33">
        <v>10500</v>
      </c>
      <c r="G26" s="33">
        <v>8460</v>
      </c>
      <c r="H26" s="33">
        <v>6360</v>
      </c>
      <c r="I26" s="33">
        <f>SUM(E26:H26)</f>
        <v>32160</v>
      </c>
      <c r="J26" s="15"/>
      <c r="K26" s="39">
        <v>15000</v>
      </c>
      <c r="L26" s="40" t="s">
        <v>46</v>
      </c>
      <c r="M26" s="38">
        <v>10</v>
      </c>
      <c r="N26" s="45">
        <v>60</v>
      </c>
      <c r="O26" s="7">
        <v>30003</v>
      </c>
      <c r="P26" s="7">
        <v>33929</v>
      </c>
      <c r="Q26" s="41">
        <v>30536</v>
      </c>
      <c r="R26" s="41">
        <f t="shared" si="13"/>
        <v>3393</v>
      </c>
      <c r="S26" s="44">
        <f t="shared" si="2"/>
        <v>565.48333333333335</v>
      </c>
      <c r="T26" s="44">
        <f>S26</f>
        <v>565.48333333333335</v>
      </c>
      <c r="U26" s="50">
        <f t="shared" si="4"/>
        <v>30536.1</v>
      </c>
      <c r="V26" s="50">
        <f t="shared" si="5"/>
        <v>3392.9000000000015</v>
      </c>
      <c r="W26" s="50">
        <f t="shared" si="6"/>
        <v>-9.9999999998544808E-2</v>
      </c>
      <c r="X26" s="38" t="s">
        <v>11</v>
      </c>
      <c r="Y26" s="38" t="s">
        <v>10</v>
      </c>
    </row>
    <row r="27" spans="1:35" s="34" customFormat="1" x14ac:dyDescent="0.25">
      <c r="I27" s="32"/>
      <c r="J27" s="17"/>
      <c r="N27" s="45"/>
      <c r="Q27" s="41"/>
      <c r="R27" s="41"/>
      <c r="S27" s="44"/>
      <c r="T27" s="44"/>
      <c r="U27" s="44"/>
      <c r="V27" s="44"/>
      <c r="W27" s="44"/>
    </row>
    <row r="28" spans="1:35" s="38" customFormat="1" x14ac:dyDescent="0.25">
      <c r="A28" s="38">
        <v>210141266</v>
      </c>
      <c r="B28" s="38" t="s">
        <v>32</v>
      </c>
      <c r="C28" s="38" t="s">
        <v>44</v>
      </c>
      <c r="D28" s="38" t="s">
        <v>24</v>
      </c>
      <c r="E28" s="33">
        <v>333.35</v>
      </c>
      <c r="F28" s="33">
        <v>266.68</v>
      </c>
      <c r="G28" s="33">
        <v>266.68</v>
      </c>
      <c r="H28" s="33">
        <v>0</v>
      </c>
      <c r="I28" s="33">
        <f>SUM(E28:H28)</f>
        <v>866.71</v>
      </c>
      <c r="J28" s="15"/>
      <c r="K28" s="39">
        <v>19000</v>
      </c>
      <c r="L28" s="38" t="s">
        <v>55</v>
      </c>
      <c r="M28" s="38">
        <v>10</v>
      </c>
      <c r="N28" s="45">
        <v>66.67</v>
      </c>
      <c r="O28" s="7">
        <v>28763</v>
      </c>
      <c r="P28" s="7">
        <v>32570</v>
      </c>
      <c r="Q28" s="41">
        <v>29313</v>
      </c>
      <c r="R28" s="41">
        <f>P28-Q28</f>
        <v>3257</v>
      </c>
      <c r="S28" s="44">
        <f>P28/N28</f>
        <v>488.52557372131395</v>
      </c>
      <c r="T28" s="44">
        <f>$S$28</f>
        <v>488.52557372131395</v>
      </c>
      <c r="U28" s="50">
        <f>T28*0.9*N28</f>
        <v>29313</v>
      </c>
      <c r="V28" s="50">
        <f>P28-U28</f>
        <v>3257</v>
      </c>
      <c r="W28" s="50">
        <f>V28-R28</f>
        <v>0</v>
      </c>
      <c r="X28" s="38" t="s">
        <v>11</v>
      </c>
      <c r="Y28" s="38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2024-02-02T10:27:43Z</dcterms:modified>
</cp:coreProperties>
</file>