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_20171001_0801" sheetId="6" r:id="rId1"/>
  </sheets>
  <calcPr calcId="125725"/>
</workbook>
</file>

<file path=xl/calcChain.xml><?xml version="1.0" encoding="utf-8"?>
<calcChain xmlns="http://schemas.openxmlformats.org/spreadsheetml/2006/main">
  <c r="R15" i="6"/>
  <c r="U22"/>
  <c r="T22"/>
  <c r="S22"/>
  <c r="R22"/>
  <c r="U21"/>
  <c r="T21"/>
  <c r="S21"/>
  <c r="R21"/>
  <c r="U20"/>
  <c r="T20"/>
  <c r="S20"/>
  <c r="R20"/>
  <c r="U19"/>
  <c r="T19"/>
  <c r="S19"/>
  <c r="R19"/>
  <c r="U18"/>
  <c r="T18"/>
  <c r="S18"/>
  <c r="R18"/>
  <c r="U17"/>
  <c r="T17"/>
  <c r="S17"/>
  <c r="R17"/>
  <c r="U16"/>
  <c r="T16"/>
  <c r="S16"/>
  <c r="R16"/>
  <c r="U15"/>
  <c r="T15"/>
  <c r="S15"/>
  <c r="U11"/>
  <c r="T11"/>
  <c r="S11"/>
  <c r="R11"/>
  <c r="U10"/>
  <c r="T10"/>
  <c r="S10"/>
  <c r="R10"/>
  <c r="U9"/>
  <c r="T9"/>
  <c r="S9"/>
  <c r="R9"/>
  <c r="U8"/>
  <c r="T8"/>
  <c r="S8"/>
  <c r="R8"/>
  <c r="U7"/>
  <c r="T7"/>
  <c r="S7"/>
  <c r="R7"/>
  <c r="U6"/>
  <c r="T6"/>
  <c r="S6"/>
  <c r="R6"/>
  <c r="U5"/>
  <c r="T5"/>
  <c r="S5"/>
  <c r="R5"/>
  <c r="U4"/>
  <c r="T4"/>
  <c r="R4"/>
  <c r="S4"/>
  <c r="S23" l="1"/>
  <c r="T23"/>
  <c r="U23"/>
  <c r="R23"/>
  <c r="S12" l="1"/>
  <c r="T12"/>
  <c r="U12"/>
  <c r="R12"/>
  <c r="V23"/>
  <c r="K15"/>
  <c r="V22" l="1"/>
  <c r="V4"/>
  <c r="V15" l="1"/>
  <c r="V11"/>
  <c r="V5"/>
  <c r="V9"/>
  <c r="V10"/>
  <c r="V16"/>
  <c r="V17"/>
  <c r="W17" s="1"/>
  <c r="V18"/>
  <c r="V21"/>
  <c r="V20"/>
  <c r="V6"/>
  <c r="V8"/>
  <c r="V7"/>
  <c r="V19"/>
  <c r="V12" l="1"/>
  <c r="W5" s="1"/>
  <c r="W15"/>
  <c r="M16"/>
  <c r="W4" l="1"/>
  <c r="K17"/>
  <c r="K5"/>
  <c r="W23" l="1"/>
  <c r="W20"/>
  <c r="W19"/>
  <c r="W22"/>
  <c r="W18"/>
  <c r="W21"/>
  <c r="W16"/>
  <c r="W6"/>
  <c r="K19"/>
  <c r="K21"/>
  <c r="K20"/>
  <c r="K18"/>
  <c r="K16"/>
  <c r="K22"/>
  <c r="K11"/>
  <c r="K10"/>
  <c r="K9"/>
  <c r="K8"/>
  <c r="K7"/>
  <c r="K6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<sst xmlns="http://schemas.openxmlformats.org/spreadsheetml/2006/main" count="168" uniqueCount="89">
  <si>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</si>
  <si>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</si>
  <si>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</si>
  <si>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</si>
  <si>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</si>
  <si>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</si>
  <si>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</si>
  <si>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</si>
  <si>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</si>
  <si>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</si>
  <si>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</si>
  <si>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</si>
  <si>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</si>
  <si>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</si>
  <si>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</si>
  <si>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</si>
  <si>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</si>
  <si>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</si>
  <si>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</si>
  <si>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</si>
  <si>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</si>
  <si>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</si>
  <si>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</si>
  <si>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</si>
  <si>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</si>
  <si>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</si>
  <si>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</si>
  <si>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</si>
  <si>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</si>
  <si>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</si>
  <si>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</si>
  <si>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</si>
  <si>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</si>
  <si>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</si>
  <si>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</si>
  <si>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</si>
  <si>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</si>
  <si>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</si>
  <si>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</si>
  <si>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</si>
  <si>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</si>
  <si>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</si>
  <si>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</si>
  <si>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</si>
  <si>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</si>
  <si>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</si>
  <si>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</si>
  <si>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</si>
  <si>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</si>
  <si>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</si>
  <si>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</si>
  <si>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</si>
  <si>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</si>
  <si>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</si>
  <si>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</si>
  <si>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</si>
  <si>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</si>
  <si>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</si>
  <si>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</si>
  <si>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</si>
  <si>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</si>
  <si>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</si>
  <si>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</si>
  <si>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</si>
  <si>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</si>
  <si>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</si>
  <si>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</si>
  <si>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</si>
  <si>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</si>
  <si>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</si>
  <si>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</si>
  <si>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</si>
  <si>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</si>
  <si>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</si>
  <si>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</si>
  <si>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</si>
  <si>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</si>
  <si>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</si>
  <si>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</si>
  <si>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</si>
  <si>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</si>
  <si>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</si>
  <si>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</si>
  <si>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</si>
  <si>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</si>
  <si>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2017/márc</t>
  </si>
  <si>
    <t>2017/ápr</t>
  </si>
  <si>
    <t>2017/máj</t>
  </si>
  <si>
    <t>2017/jún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</si>
</sst>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7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2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165" fontId="0" fillId="0" borderId="7" xfId="43" applyNumberFormat="1" applyFont="1" applyBorder="1"/>
    <xf numFmtId="164" fontId="18" fillId="0" borderId="7" xfId="26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4" fontId="0" fillId="0" borderId="7" xfId="0" applyNumberFormat="1" applyFont="1" applyBorder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164" fontId="18" fillId="0" borderId="7" xfId="0" applyNumberFormat="1" applyFont="1" applyFill="1" applyBorder="1"/>
    <xf numFmtId="164" fontId="18" fillId="0" borderId="6" xfId="26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164" fontId="0" fillId="0" borderId="7" xfId="0" applyNumberFormat="1" applyFont="1" applyFill="1" applyBorder="1"/>
    <xf numFmtId="164" fontId="0" fillId="0" borderId="7" xfId="26" applyNumberFormat="1" applyFont="1" applyFill="1" applyBorder="1"/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5" fontId="0" fillId="0" borderId="7" xfId="43" applyNumberFormat="1" applyFont="1" applyFill="1" applyBorder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164" fontId="18" fillId="0" borderId="0" xfId="0" applyNumberFormat="1" applyFont="1" applyFill="1" applyBorder="1"/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sqref="A1:A3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4" t="s">
        <v>60</v>
      </c>
      <c r="B1" s="56" t="s">
        <v>0</v>
      </c>
      <c r="C1" s="11"/>
      <c r="D1" s="56" t="s">
        <v>1</v>
      </c>
      <c r="E1" s="56" t="s">
        <v>46</v>
      </c>
      <c r="F1" s="56" t="s">
        <v>2</v>
      </c>
      <c r="G1" s="56" t="s">
        <v>3</v>
      </c>
      <c r="H1" s="51" t="s">
        <v>48</v>
      </c>
      <c r="I1" s="51" t="s">
        <v>49</v>
      </c>
      <c r="J1" s="56" t="s">
        <v>47</v>
      </c>
      <c r="K1" s="51" t="s">
        <v>50</v>
      </c>
      <c r="L1" s="59" t="s">
        <v>51</v>
      </c>
      <c r="M1" s="60"/>
      <c r="N1" s="60"/>
      <c r="O1" s="61"/>
      <c r="P1" s="56" t="s">
        <v>52</v>
      </c>
      <c r="Q1" s="56" t="s">
        <v>53</v>
      </c>
      <c r="R1" s="51" t="s">
        <v>85</v>
      </c>
      <c r="S1" s="51" t="s">
        <v>86</v>
      </c>
      <c r="T1" s="51" t="s">
        <v>87</v>
      </c>
      <c r="U1" s="51" t="s">
        <v>88</v>
      </c>
      <c r="V1" s="51" t="s">
        <v>62</v>
      </c>
      <c r="W1" s="51" t="s">
        <v>63</v>
      </c>
    </row>
    <row r="2" spans="1:23" s="1" customFormat="1" ht="12.75" customHeight="1">
      <c r="A2" s="54"/>
      <c r="B2" s="57"/>
      <c r="C2" s="12"/>
      <c r="D2" s="57"/>
      <c r="E2" s="57"/>
      <c r="F2" s="57"/>
      <c r="G2" s="57"/>
      <c r="H2" s="52"/>
      <c r="I2" s="52"/>
      <c r="J2" s="57"/>
      <c r="K2" s="52"/>
      <c r="L2" s="56" t="s">
        <v>55</v>
      </c>
      <c r="M2" s="56" t="s">
        <v>56</v>
      </c>
      <c r="N2" s="56" t="s">
        <v>57</v>
      </c>
      <c r="O2" s="56" t="s">
        <v>54</v>
      </c>
      <c r="P2" s="57"/>
      <c r="Q2" s="57"/>
      <c r="R2" s="52"/>
      <c r="S2" s="52"/>
      <c r="T2" s="52"/>
      <c r="U2" s="52"/>
      <c r="V2" s="52"/>
      <c r="W2" s="52"/>
    </row>
    <row r="3" spans="1:23" s="2" customFormat="1" ht="54" customHeight="1">
      <c r="A3" s="55"/>
      <c r="B3" s="58"/>
      <c r="C3" s="13" t="s">
        <v>61</v>
      </c>
      <c r="D3" s="58"/>
      <c r="E3" s="58"/>
      <c r="F3" s="58"/>
      <c r="G3" s="58"/>
      <c r="H3" s="53"/>
      <c r="I3" s="53"/>
      <c r="J3" s="58"/>
      <c r="K3" s="53"/>
      <c r="L3" s="58"/>
      <c r="M3" s="58"/>
      <c r="N3" s="58"/>
      <c r="O3" s="58"/>
      <c r="P3" s="58"/>
      <c r="Q3" s="58"/>
      <c r="R3" s="53"/>
      <c r="S3" s="53"/>
      <c r="T3" s="53"/>
      <c r="U3" s="53"/>
      <c r="V3" s="53"/>
      <c r="W3" s="53"/>
    </row>
    <row r="4" spans="1:23" s="17" customFormat="1">
      <c r="A4" s="14" t="s">
        <v>58</v>
      </c>
      <c r="B4" s="32" t="s">
        <v>82</v>
      </c>
      <c r="C4" s="40">
        <v>210622335</v>
      </c>
      <c r="D4" s="35" t="s">
        <v>80</v>
      </c>
      <c r="E4" s="41" t="s">
        <v>81</v>
      </c>
      <c r="F4" s="32" t="s">
        <v>26</v>
      </c>
      <c r="G4" s="32" t="s">
        <v>27</v>
      </c>
      <c r="H4" s="33">
        <v>19495</v>
      </c>
      <c r="I4" s="33">
        <v>22410</v>
      </c>
      <c r="J4" s="33">
        <v>27.99</v>
      </c>
      <c r="K4" s="33">
        <v>800.78</v>
      </c>
      <c r="L4" s="17">
        <v>100</v>
      </c>
      <c r="M4" s="33">
        <v>22110</v>
      </c>
      <c r="N4" s="34">
        <v>300</v>
      </c>
      <c r="O4" s="32" t="s">
        <v>83</v>
      </c>
      <c r="P4" s="32" t="s">
        <v>84</v>
      </c>
      <c r="Q4" s="32" t="s">
        <v>84</v>
      </c>
      <c r="R4" s="15">
        <f>58*J4</f>
        <v>1623.4199999999998</v>
      </c>
      <c r="S4" s="15">
        <f>75*J4</f>
        <v>2099.25</v>
      </c>
      <c r="T4" s="29">
        <f>86*J4</f>
        <v>2407.14</v>
      </c>
      <c r="U4" s="15">
        <f>177*J4</f>
        <v>4954.2299999999996</v>
      </c>
      <c r="V4" s="15">
        <f>SUM(R4:U4)</f>
        <v>11084.039999999999</v>
      </c>
      <c r="W4" s="16">
        <f>V4/$V$12</f>
        <v>2.8815697812084269E-2</v>
      </c>
    </row>
    <row r="5" spans="1:23" s="17" customFormat="1">
      <c r="A5" s="14" t="s">
        <v>58</v>
      </c>
      <c r="B5" s="14" t="s">
        <v>74</v>
      </c>
      <c r="C5" s="14">
        <v>210730544</v>
      </c>
      <c r="D5" s="14" t="s">
        <v>75</v>
      </c>
      <c r="E5" s="14" t="s">
        <v>7</v>
      </c>
      <c r="F5" s="14" t="s">
        <v>42</v>
      </c>
      <c r="G5" s="14" t="s">
        <v>43</v>
      </c>
      <c r="H5" s="15">
        <v>23611</v>
      </c>
      <c r="I5" s="15">
        <v>26922</v>
      </c>
      <c r="J5" s="15">
        <v>27.99</v>
      </c>
      <c r="K5" s="15">
        <f>I5/J5</f>
        <v>961.84351554126476</v>
      </c>
      <c r="L5" s="14">
        <v>100</v>
      </c>
      <c r="M5" s="15">
        <v>26622</v>
      </c>
      <c r="N5" s="15">
        <v>300</v>
      </c>
      <c r="O5" s="17" t="s">
        <v>76</v>
      </c>
      <c r="P5" s="17" t="s">
        <v>72</v>
      </c>
      <c r="Q5" s="17" t="s">
        <v>73</v>
      </c>
      <c r="R5" s="15">
        <f>182*J5</f>
        <v>5094.1799999999994</v>
      </c>
      <c r="S5" s="15">
        <f>159*J5</f>
        <v>4450.41</v>
      </c>
      <c r="T5" s="29">
        <f>181*J5</f>
        <v>5066.1899999999996</v>
      </c>
      <c r="U5" s="15">
        <f>198*J5</f>
        <v>5542.0199999999995</v>
      </c>
      <c r="V5" s="15">
        <f>SUM(R5:U5)</f>
        <v>20152.8</v>
      </c>
      <c r="W5" s="16">
        <f>V5/$V$12</f>
        <v>5.2392177840153216E-2</v>
      </c>
    </row>
    <row r="6" spans="1:23" s="17" customFormat="1">
      <c r="A6" s="14" t="s">
        <v>58</v>
      </c>
      <c r="B6" s="14" t="s">
        <v>32</v>
      </c>
      <c r="C6" s="14">
        <v>210419091</v>
      </c>
      <c r="D6" s="14" t="s">
        <v>33</v>
      </c>
      <c r="E6" s="14" t="s">
        <v>7</v>
      </c>
      <c r="F6" s="14" t="s">
        <v>26</v>
      </c>
      <c r="G6" s="14" t="s">
        <v>27</v>
      </c>
      <c r="H6" s="15">
        <v>23612</v>
      </c>
      <c r="I6" s="15">
        <v>26923</v>
      </c>
      <c r="J6" s="15">
        <v>28</v>
      </c>
      <c r="K6" s="15">
        <f t="shared" ref="K6:K11" si="0">I6/J6</f>
        <v>961.53571428571433</v>
      </c>
      <c r="L6" s="14">
        <v>100</v>
      </c>
      <c r="M6" s="15">
        <v>26623</v>
      </c>
      <c r="N6" s="15">
        <v>300</v>
      </c>
      <c r="O6" s="14" t="s">
        <v>68</v>
      </c>
      <c r="P6" s="14" t="s">
        <v>5</v>
      </c>
      <c r="Q6" s="14" t="s">
        <v>5</v>
      </c>
      <c r="R6" s="15">
        <f>112*J6</f>
        <v>3136</v>
      </c>
      <c r="S6" s="15">
        <f>90*J6</f>
        <v>2520</v>
      </c>
      <c r="T6" s="29">
        <f>93*J6</f>
        <v>2604</v>
      </c>
      <c r="U6" s="29">
        <f>81*J6</f>
        <v>2268</v>
      </c>
      <c r="V6" s="15">
        <f t="shared" ref="V6:V11" si="1">SUM(R6:U6)</f>
        <v>10528</v>
      </c>
      <c r="W6" s="16">
        <f t="shared" ref="W6:W12" si="2">V6/$V$12</f>
        <v>2.7370134586813401E-2</v>
      </c>
    </row>
    <row r="7" spans="1:23" s="17" customFormat="1">
      <c r="A7" s="14" t="s">
        <v>58</v>
      </c>
      <c r="B7" s="14" t="s">
        <v>30</v>
      </c>
      <c r="C7" s="14">
        <v>210230706</v>
      </c>
      <c r="D7" s="14" t="s">
        <v>31</v>
      </c>
      <c r="E7" s="14" t="s">
        <v>25</v>
      </c>
      <c r="F7" s="14" t="s">
        <v>26</v>
      </c>
      <c r="G7" s="14" t="s">
        <v>27</v>
      </c>
      <c r="H7" s="15">
        <v>24382</v>
      </c>
      <c r="I7" s="15">
        <v>27767</v>
      </c>
      <c r="J7" s="15">
        <v>28</v>
      </c>
      <c r="K7" s="15">
        <f t="shared" si="0"/>
        <v>991.67857142857144</v>
      </c>
      <c r="L7" s="14">
        <v>100</v>
      </c>
      <c r="M7" s="15">
        <v>27467</v>
      </c>
      <c r="N7" s="15">
        <v>300</v>
      </c>
      <c r="O7" s="14" t="s">
        <v>68</v>
      </c>
      <c r="P7" s="14" t="s">
        <v>6</v>
      </c>
      <c r="Q7" s="14" t="s">
        <v>6</v>
      </c>
      <c r="R7" s="15">
        <f>76*J7</f>
        <v>2128</v>
      </c>
      <c r="S7" s="15">
        <f>65*J7</f>
        <v>1820</v>
      </c>
      <c r="T7" s="29">
        <f>58*J7</f>
        <v>1624</v>
      </c>
      <c r="U7" s="15">
        <f>57*J7</f>
        <v>1596</v>
      </c>
      <c r="V7" s="15">
        <f t="shared" si="1"/>
        <v>7168</v>
      </c>
      <c r="W7" s="16">
        <f t="shared" si="2"/>
        <v>1.8634985250596356E-2</v>
      </c>
    </row>
    <row r="8" spans="1:23" s="17" customFormat="1">
      <c r="A8" s="14" t="s">
        <v>58</v>
      </c>
      <c r="B8" s="14" t="s">
        <v>21</v>
      </c>
      <c r="C8" s="14">
        <v>210145692</v>
      </c>
      <c r="D8" s="14" t="s">
        <v>22</v>
      </c>
      <c r="E8" s="14" t="s">
        <v>8</v>
      </c>
      <c r="F8" s="14" t="s">
        <v>14</v>
      </c>
      <c r="G8" s="14" t="s">
        <v>15</v>
      </c>
      <c r="H8" s="15">
        <v>29731</v>
      </c>
      <c r="I8" s="15">
        <v>33630</v>
      </c>
      <c r="J8" s="15">
        <v>28</v>
      </c>
      <c r="K8" s="15">
        <f t="shared" si="0"/>
        <v>1201.0714285714287</v>
      </c>
      <c r="L8" s="14">
        <v>100</v>
      </c>
      <c r="M8" s="15">
        <v>33330</v>
      </c>
      <c r="N8" s="15">
        <v>300</v>
      </c>
      <c r="O8" s="14" t="s">
        <v>69</v>
      </c>
      <c r="P8" s="14" t="s">
        <v>19</v>
      </c>
      <c r="Q8" s="14" t="s">
        <v>20</v>
      </c>
      <c r="R8" s="15">
        <f>279*J8</f>
        <v>7812</v>
      </c>
      <c r="S8" s="15">
        <f>223*J8</f>
        <v>6244</v>
      </c>
      <c r="T8" s="29">
        <f>285*J8</f>
        <v>7980</v>
      </c>
      <c r="U8" s="15">
        <f>241*J8</f>
        <v>6748</v>
      </c>
      <c r="V8" s="15">
        <f t="shared" si="1"/>
        <v>28784</v>
      </c>
      <c r="W8" s="16">
        <f t="shared" si="2"/>
        <v>7.4831112646926004E-2</v>
      </c>
    </row>
    <row r="9" spans="1:23" s="26" customFormat="1">
      <c r="A9" s="24" t="s">
        <v>58</v>
      </c>
      <c r="B9" s="24" t="s">
        <v>11</v>
      </c>
      <c r="C9" s="24">
        <v>210043094</v>
      </c>
      <c r="D9" s="24" t="s">
        <v>12</v>
      </c>
      <c r="E9" s="24" t="s">
        <v>13</v>
      </c>
      <c r="F9" s="24" t="s">
        <v>14</v>
      </c>
      <c r="G9" s="24" t="s">
        <v>15</v>
      </c>
      <c r="H9" s="25">
        <v>31000</v>
      </c>
      <c r="I9" s="25">
        <v>35022</v>
      </c>
      <c r="J9" s="25">
        <v>28</v>
      </c>
      <c r="K9" s="25">
        <f t="shared" si="0"/>
        <v>1250.7857142857142</v>
      </c>
      <c r="L9" s="24">
        <v>100</v>
      </c>
      <c r="M9" s="25">
        <v>34722</v>
      </c>
      <c r="N9" s="25">
        <v>300</v>
      </c>
      <c r="O9" s="31" t="s">
        <v>67</v>
      </c>
      <c r="P9" s="24" t="s">
        <v>10</v>
      </c>
      <c r="Q9" s="24" t="s">
        <v>10</v>
      </c>
      <c r="R9" s="25">
        <f>923*J9</f>
        <v>25844</v>
      </c>
      <c r="S9" s="25">
        <f>847*J9</f>
        <v>23716</v>
      </c>
      <c r="T9" s="42">
        <f>964*J9</f>
        <v>26992</v>
      </c>
      <c r="U9" s="25">
        <f>1107*J9</f>
        <v>30996</v>
      </c>
      <c r="V9" s="15">
        <f t="shared" si="1"/>
        <v>107548</v>
      </c>
      <c r="W9" s="23">
        <f t="shared" si="2"/>
        <v>0.27959757167008048</v>
      </c>
    </row>
    <row r="10" spans="1:23" s="44" customFormat="1">
      <c r="A10" s="31" t="s">
        <v>58</v>
      </c>
      <c r="B10" s="31" t="s">
        <v>38</v>
      </c>
      <c r="C10" s="24">
        <v>210214734</v>
      </c>
      <c r="D10" s="31" t="s">
        <v>39</v>
      </c>
      <c r="E10" s="31" t="s">
        <v>7</v>
      </c>
      <c r="F10" s="31" t="s">
        <v>26</v>
      </c>
      <c r="G10" s="31" t="s">
        <v>27</v>
      </c>
      <c r="H10" s="43">
        <v>32390</v>
      </c>
      <c r="I10" s="43">
        <v>36545</v>
      </c>
      <c r="J10" s="43">
        <v>28</v>
      </c>
      <c r="K10" s="43">
        <f t="shared" si="0"/>
        <v>1305.1785714285713</v>
      </c>
      <c r="L10" s="31">
        <v>100</v>
      </c>
      <c r="M10" s="43">
        <v>36245</v>
      </c>
      <c r="N10" s="43">
        <v>300</v>
      </c>
      <c r="O10" s="31" t="s">
        <v>66</v>
      </c>
      <c r="P10" s="31" t="s">
        <v>9</v>
      </c>
      <c r="Q10" s="31" t="s">
        <v>9</v>
      </c>
      <c r="R10" s="25">
        <f>68*J10</f>
        <v>1904</v>
      </c>
      <c r="S10" s="25">
        <f>64*J10</f>
        <v>1792</v>
      </c>
      <c r="T10" s="42">
        <f>102*J10</f>
        <v>2856</v>
      </c>
      <c r="U10" s="25">
        <f>76*J10</f>
        <v>2128</v>
      </c>
      <c r="V10" s="15">
        <f t="shared" si="1"/>
        <v>8680</v>
      </c>
      <c r="W10" s="23">
        <f t="shared" si="2"/>
        <v>2.2565802451894025E-2</v>
      </c>
    </row>
    <row r="11" spans="1:23" s="44" customFormat="1">
      <c r="A11" s="31" t="s">
        <v>58</v>
      </c>
      <c r="B11" s="31" t="s">
        <v>44</v>
      </c>
      <c r="C11" s="24">
        <v>210037506</v>
      </c>
      <c r="D11" s="31" t="s">
        <v>45</v>
      </c>
      <c r="E11" s="31" t="s">
        <v>7</v>
      </c>
      <c r="F11" s="31" t="s">
        <v>42</v>
      </c>
      <c r="G11" s="31" t="s">
        <v>43</v>
      </c>
      <c r="H11" s="43">
        <v>33848</v>
      </c>
      <c r="I11" s="43">
        <v>38143</v>
      </c>
      <c r="J11" s="43">
        <v>28</v>
      </c>
      <c r="K11" s="43">
        <f t="shared" si="0"/>
        <v>1362.25</v>
      </c>
      <c r="L11" s="31">
        <v>100</v>
      </c>
      <c r="M11" s="43">
        <v>37843</v>
      </c>
      <c r="N11" s="43">
        <v>300</v>
      </c>
      <c r="O11" s="31" t="s">
        <v>66</v>
      </c>
      <c r="P11" s="31" t="s">
        <v>4</v>
      </c>
      <c r="Q11" s="31" t="s">
        <v>4</v>
      </c>
      <c r="R11" s="25">
        <f>1666*J11</f>
        <v>46648</v>
      </c>
      <c r="S11" s="25">
        <f>1553*J11</f>
        <v>43484</v>
      </c>
      <c r="T11" s="42">
        <f>1853*J11</f>
        <v>51884</v>
      </c>
      <c r="U11" s="25">
        <f>1739*J11</f>
        <v>48692</v>
      </c>
      <c r="V11" s="15">
        <f t="shared" si="1"/>
        <v>190708</v>
      </c>
      <c r="W11" s="23">
        <f t="shared" si="2"/>
        <v>0.49579251774145233</v>
      </c>
    </row>
    <row r="12" spans="1:23" s="44" customFormat="1">
      <c r="C12" s="45"/>
      <c r="H12" s="46"/>
      <c r="I12" s="46"/>
      <c r="J12" s="46"/>
      <c r="K12" s="46"/>
      <c r="M12" s="46"/>
      <c r="N12" s="46"/>
      <c r="R12" s="15">
        <f>SUM(R4:R11)</f>
        <v>94189.6</v>
      </c>
      <c r="S12" s="15">
        <f t="shared" ref="S12:V12" si="3">SUM(S4:S11)</f>
        <v>86125.66</v>
      </c>
      <c r="T12" s="15">
        <f t="shared" si="3"/>
        <v>101413.33</v>
      </c>
      <c r="U12" s="15">
        <f t="shared" si="3"/>
        <v>102924.25</v>
      </c>
      <c r="V12" s="15">
        <f t="shared" si="3"/>
        <v>384652.83999999997</v>
      </c>
      <c r="W12" s="47">
        <f t="shared" si="2"/>
        <v>1</v>
      </c>
    </row>
    <row r="13" spans="1:23" s="44" customFormat="1">
      <c r="C13" s="45"/>
      <c r="H13" s="46"/>
      <c r="I13" s="46"/>
      <c r="J13" s="46"/>
      <c r="K13" s="46"/>
      <c r="M13" s="46"/>
      <c r="N13" s="46"/>
      <c r="R13" s="48"/>
      <c r="S13" s="34"/>
      <c r="T13" s="34"/>
      <c r="U13" s="34"/>
      <c r="V13" s="34"/>
      <c r="W13" s="49"/>
    </row>
    <row r="14" spans="1:23" s="44" customFormat="1">
      <c r="C14" s="45"/>
      <c r="H14" s="46"/>
      <c r="I14" s="46"/>
      <c r="J14" s="48"/>
      <c r="K14" s="46"/>
      <c r="M14" s="46"/>
      <c r="N14" s="46"/>
      <c r="R14" s="34"/>
      <c r="S14" s="34"/>
      <c r="T14" s="50"/>
      <c r="U14" s="34"/>
      <c r="V14" s="34"/>
      <c r="W14" s="49"/>
    </row>
    <row r="15" spans="1:23" s="17" customFormat="1">
      <c r="A15" s="14" t="s">
        <v>59</v>
      </c>
      <c r="B15" s="35" t="s">
        <v>79</v>
      </c>
      <c r="C15" s="36">
        <v>210719823</v>
      </c>
      <c r="D15" s="35" t="s">
        <v>77</v>
      </c>
      <c r="E15" s="35" t="s">
        <v>78</v>
      </c>
      <c r="F15" s="35" t="s">
        <v>26</v>
      </c>
      <c r="G15" s="35" t="s">
        <v>27</v>
      </c>
      <c r="H15" s="37">
        <v>56384</v>
      </c>
      <c r="I15" s="37">
        <v>62848</v>
      </c>
      <c r="J15" s="37">
        <v>84</v>
      </c>
      <c r="K15" s="37">
        <f>I15/J15</f>
        <v>748.19047619047615</v>
      </c>
      <c r="L15" s="14">
        <v>100</v>
      </c>
      <c r="M15" s="37">
        <v>62548</v>
      </c>
      <c r="N15" s="15">
        <v>300</v>
      </c>
      <c r="O15" s="35" t="s">
        <v>83</v>
      </c>
      <c r="P15" s="35" t="s">
        <v>84</v>
      </c>
      <c r="Q15" s="35" t="s">
        <v>84</v>
      </c>
      <c r="R15" s="15">
        <f>537*J15</f>
        <v>45108</v>
      </c>
      <c r="S15" s="15">
        <f>605*J15</f>
        <v>50820</v>
      </c>
      <c r="T15" s="29">
        <f>826*J15</f>
        <v>69384</v>
      </c>
      <c r="U15" s="15">
        <f>510*J15</f>
        <v>42840</v>
      </c>
      <c r="V15" s="15">
        <f>SUM(R15:U15)</f>
        <v>208152</v>
      </c>
      <c r="W15" s="16">
        <f>V15/$V$23</f>
        <v>0.14766785079797906</v>
      </c>
    </row>
    <row r="16" spans="1:23" s="17" customFormat="1">
      <c r="A16" s="14" t="s">
        <v>59</v>
      </c>
      <c r="B16" s="14" t="s">
        <v>34</v>
      </c>
      <c r="C16" s="14">
        <v>210419106</v>
      </c>
      <c r="D16" s="14" t="s">
        <v>35</v>
      </c>
      <c r="E16" s="14" t="s">
        <v>7</v>
      </c>
      <c r="F16" s="14" t="s">
        <v>26</v>
      </c>
      <c r="G16" s="14" t="s">
        <v>27</v>
      </c>
      <c r="H16" s="25">
        <v>56385</v>
      </c>
      <c r="I16" s="25">
        <v>62849</v>
      </c>
      <c r="J16" s="30">
        <v>84</v>
      </c>
      <c r="K16" s="15">
        <f>I16/J16</f>
        <v>748.20238095238096</v>
      </c>
      <c r="L16" s="14">
        <v>100</v>
      </c>
      <c r="M16" s="15">
        <f>I16-N16</f>
        <v>62549</v>
      </c>
      <c r="N16" s="15">
        <v>300</v>
      </c>
      <c r="O16" s="14" t="s">
        <v>68</v>
      </c>
      <c r="P16" s="14" t="s">
        <v>5</v>
      </c>
      <c r="Q16" s="14" t="s">
        <v>5</v>
      </c>
      <c r="R16" s="15">
        <f>1689*J16</f>
        <v>141876</v>
      </c>
      <c r="S16" s="15">
        <f>1351*J16</f>
        <v>113484</v>
      </c>
      <c r="T16" s="29">
        <f>1416*J16</f>
        <v>118944</v>
      </c>
      <c r="U16" s="15">
        <f>1429*J16</f>
        <v>120036</v>
      </c>
      <c r="V16" s="15">
        <f>SUM(R16:U16)</f>
        <v>494340</v>
      </c>
      <c r="W16" s="16">
        <f>V16/$V$23</f>
        <v>0.35069624775871944</v>
      </c>
    </row>
    <row r="17" spans="1:28" s="26" customFormat="1">
      <c r="A17" s="24" t="s">
        <v>59</v>
      </c>
      <c r="B17" s="24" t="s">
        <v>70</v>
      </c>
      <c r="C17" s="24">
        <v>210730560</v>
      </c>
      <c r="D17" s="24" t="s">
        <v>71</v>
      </c>
      <c r="E17" s="24" t="s">
        <v>7</v>
      </c>
      <c r="F17" s="24" t="s">
        <v>42</v>
      </c>
      <c r="G17" s="24" t="s">
        <v>43</v>
      </c>
      <c r="H17" s="25">
        <v>64532</v>
      </c>
      <c r="I17" s="25">
        <v>71779</v>
      </c>
      <c r="J17" s="25">
        <v>83.98</v>
      </c>
      <c r="K17" s="25">
        <f>I17/J17</f>
        <v>854.71540843057869</v>
      </c>
      <c r="L17" s="24">
        <v>100</v>
      </c>
      <c r="M17" s="25">
        <v>71479</v>
      </c>
      <c r="N17" s="25">
        <v>300</v>
      </c>
      <c r="O17" s="31" t="s">
        <v>64</v>
      </c>
      <c r="P17" s="26" t="s">
        <v>72</v>
      </c>
      <c r="Q17" s="26" t="s">
        <v>73</v>
      </c>
      <c r="R17" s="25">
        <f>70*J17</f>
        <v>5878.6</v>
      </c>
      <c r="S17" s="25">
        <f>70*J17</f>
        <v>5878.6</v>
      </c>
      <c r="T17" s="25">
        <f>134*J17</f>
        <v>11253.32</v>
      </c>
      <c r="U17" s="25">
        <f>130*J17</f>
        <v>10917.4</v>
      </c>
      <c r="V17" s="25">
        <f>SUM(R17:U17)</f>
        <v>33927.919999999998</v>
      </c>
      <c r="W17" s="23">
        <f>V17/$V$23</f>
        <v>2.4069252413840697E-2</v>
      </c>
    </row>
    <row r="18" spans="1:28" s="26" customFormat="1">
      <c r="A18" s="24" t="s">
        <v>59</v>
      </c>
      <c r="B18" s="24" t="s">
        <v>23</v>
      </c>
      <c r="C18" s="8">
        <v>210230756</v>
      </c>
      <c r="D18" s="31" t="s">
        <v>24</v>
      </c>
      <c r="E18" s="24" t="s">
        <v>25</v>
      </c>
      <c r="F18" s="24" t="s">
        <v>26</v>
      </c>
      <c r="G18" s="24" t="s">
        <v>27</v>
      </c>
      <c r="H18" s="25">
        <v>74300</v>
      </c>
      <c r="I18" s="25">
        <v>82487</v>
      </c>
      <c r="J18" s="25">
        <v>84</v>
      </c>
      <c r="K18" s="25">
        <f>I18/J18</f>
        <v>981.98809523809518</v>
      </c>
      <c r="L18" s="24">
        <v>100</v>
      </c>
      <c r="M18" s="25">
        <v>82187</v>
      </c>
      <c r="N18" s="25">
        <v>300</v>
      </c>
      <c r="O18" s="24" t="s">
        <v>64</v>
      </c>
      <c r="P18" s="24" t="s">
        <v>6</v>
      </c>
      <c r="Q18" s="24" t="s">
        <v>6</v>
      </c>
      <c r="R18" s="9">
        <f>802*J18</f>
        <v>67368</v>
      </c>
      <c r="S18" s="9">
        <f>561*J18</f>
        <v>47124</v>
      </c>
      <c r="T18" s="22">
        <f>631*J18</f>
        <v>53004</v>
      </c>
      <c r="U18" s="9">
        <f>613*J18</f>
        <v>51492</v>
      </c>
      <c r="V18" s="7">
        <f>SUM(R18:U18)</f>
        <v>218988</v>
      </c>
      <c r="W18" s="23">
        <f t="shared" ref="W18:W23" si="4">V18/$V$23</f>
        <v>0.15535516022208692</v>
      </c>
    </row>
    <row r="19" spans="1:28" s="10" customFormat="1">
      <c r="A19" s="8" t="s">
        <v>59</v>
      </c>
      <c r="B19" s="8" t="s">
        <v>28</v>
      </c>
      <c r="C19" s="8">
        <v>210230764</v>
      </c>
      <c r="D19" s="8" t="s">
        <v>29</v>
      </c>
      <c r="E19" s="8" t="s">
        <v>25</v>
      </c>
      <c r="F19" s="8" t="s">
        <v>26</v>
      </c>
      <c r="G19" s="8" t="s">
        <v>27</v>
      </c>
      <c r="H19" s="9">
        <v>149540</v>
      </c>
      <c r="I19" s="9">
        <v>164966</v>
      </c>
      <c r="J19" s="9">
        <v>168</v>
      </c>
      <c r="K19" s="9">
        <f t="shared" ref="K19:K22" si="5">I19/J19</f>
        <v>981.94047619047615</v>
      </c>
      <c r="L19" s="8">
        <v>100</v>
      </c>
      <c r="M19" s="9">
        <v>164666</v>
      </c>
      <c r="N19" s="9">
        <v>300</v>
      </c>
      <c r="O19" s="5" t="s">
        <v>64</v>
      </c>
      <c r="P19" s="8" t="s">
        <v>6</v>
      </c>
      <c r="Q19" s="8" t="s">
        <v>6</v>
      </c>
      <c r="R19" s="9">
        <f>214*J19</f>
        <v>35952</v>
      </c>
      <c r="S19" s="9">
        <f>182*J19</f>
        <v>30576</v>
      </c>
      <c r="T19" s="22">
        <f>204*J19</f>
        <v>34272</v>
      </c>
      <c r="U19" s="9">
        <f>170*J19</f>
        <v>28560</v>
      </c>
      <c r="V19" s="7">
        <f t="shared" ref="V19:V23" si="6">SUM(R19:U19)</f>
        <v>129360</v>
      </c>
      <c r="W19" s="23">
        <f t="shared" si="4"/>
        <v>9.1770980721907883E-2</v>
      </c>
    </row>
    <row r="20" spans="1:28">
      <c r="A20" s="5" t="s">
        <v>59</v>
      </c>
      <c r="B20" s="5" t="s">
        <v>16</v>
      </c>
      <c r="C20" s="8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9">
        <f>685*J20</f>
        <v>57540</v>
      </c>
      <c r="S20" s="9">
        <f>513*J20</f>
        <v>43092</v>
      </c>
      <c r="T20" s="22">
        <f>582*J20</f>
        <v>48888</v>
      </c>
      <c r="U20" s="9">
        <f>589*J20</f>
        <v>49476</v>
      </c>
      <c r="V20" s="7">
        <f t="shared" si="6"/>
        <v>198996</v>
      </c>
      <c r="W20" s="23">
        <f t="shared" si="4"/>
        <v>0.14117237229233751</v>
      </c>
    </row>
    <row r="21" spans="1:28">
      <c r="A21" s="5" t="s">
        <v>59</v>
      </c>
      <c r="B21" s="5" t="s">
        <v>36</v>
      </c>
      <c r="C21" s="8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9">
        <f>356*J21</f>
        <v>29904</v>
      </c>
      <c r="S21" s="9">
        <f>252*J21</f>
        <v>21168</v>
      </c>
      <c r="T21" s="22">
        <f>339*J21</f>
        <v>28476</v>
      </c>
      <c r="U21" s="9">
        <f>304*J21</f>
        <v>25536</v>
      </c>
      <c r="V21" s="7">
        <f t="shared" si="6"/>
        <v>105084</v>
      </c>
      <c r="W21" s="23">
        <f t="shared" si="4"/>
        <v>7.4549023950069321E-2</v>
      </c>
    </row>
    <row r="22" spans="1:28">
      <c r="A22" s="5" t="s">
        <v>59</v>
      </c>
      <c r="B22" s="5" t="s">
        <v>40</v>
      </c>
      <c r="C22" s="8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9">
        <f>63*J22</f>
        <v>5292</v>
      </c>
      <c r="S22" s="9">
        <f>58*J22</f>
        <v>4872</v>
      </c>
      <c r="T22" s="9">
        <f>59*J22</f>
        <v>4956</v>
      </c>
      <c r="U22" s="9">
        <f>67*J22</f>
        <v>5628</v>
      </c>
      <c r="V22" s="7">
        <f t="shared" si="6"/>
        <v>20748</v>
      </c>
      <c r="W22" s="23">
        <f t="shared" si="4"/>
        <v>1.4719111843059251E-2</v>
      </c>
    </row>
    <row r="23" spans="1:28">
      <c r="R23" s="21">
        <f>SUM(R15:R22)</f>
        <v>388918.6</v>
      </c>
      <c r="S23" s="21">
        <f t="shared" ref="S23:U23" si="7">SUM(S15:S22)</f>
        <v>317014.59999999998</v>
      </c>
      <c r="T23" s="21">
        <f t="shared" si="7"/>
        <v>369177.32</v>
      </c>
      <c r="U23" s="21">
        <f t="shared" si="7"/>
        <v>334485.40000000002</v>
      </c>
      <c r="V23" s="7">
        <f t="shared" si="6"/>
        <v>1409595.92</v>
      </c>
      <c r="W23" s="6">
        <f t="shared" si="4"/>
        <v>1</v>
      </c>
    </row>
    <row r="24" spans="1:28">
      <c r="R24" s="27"/>
      <c r="S24" s="27"/>
      <c r="T24" s="27"/>
      <c r="U24" s="27"/>
      <c r="V24" s="27"/>
      <c r="W24" s="28"/>
    </row>
    <row r="25" spans="1:28">
      <c r="R25" s="27"/>
      <c r="S25" s="27"/>
      <c r="T25" s="27"/>
      <c r="U25" s="27"/>
      <c r="V25" s="27"/>
      <c r="W25" s="28"/>
    </row>
    <row r="26" spans="1:28">
      <c r="R26" s="27"/>
      <c r="S26" s="27"/>
      <c r="T26" s="27"/>
      <c r="U26" s="27"/>
      <c r="V26" s="27"/>
      <c r="W26" s="28"/>
    </row>
    <row r="27" spans="1:28">
      <c r="Q27" s="20"/>
      <c r="R27" s="18"/>
      <c r="S27" s="38"/>
      <c r="T27" s="39"/>
      <c r="U27" s="39"/>
      <c r="V27" s="39"/>
      <c r="W27" s="39"/>
      <c r="X27" s="39"/>
      <c r="Y27" s="39"/>
      <c r="Z27" s="39"/>
      <c r="AA27" s="39"/>
      <c r="AB27" s="38"/>
    </row>
    <row r="28" spans="1:28">
      <c r="Q28" s="20"/>
      <c r="R28" s="18"/>
      <c r="S28" s="38"/>
      <c r="T28" s="39"/>
      <c r="U28" s="39"/>
      <c r="V28" s="39"/>
      <c r="W28" s="39"/>
      <c r="X28" s="39"/>
      <c r="Y28" s="39"/>
      <c r="Z28" s="39"/>
      <c r="AA28" s="39"/>
      <c r="AB28" s="38"/>
    </row>
    <row r="29" spans="1:28">
      <c r="Q29" s="20"/>
      <c r="R29" s="18"/>
      <c r="S29" s="38"/>
      <c r="T29" s="39"/>
      <c r="U29" s="39"/>
      <c r="V29" s="39"/>
      <c r="W29" s="39"/>
      <c r="X29" s="39"/>
      <c r="Y29" s="39"/>
      <c r="Z29" s="39"/>
      <c r="AA29" s="39"/>
      <c r="AB29" s="38"/>
    </row>
    <row r="30" spans="1:28">
      <c r="Q30" s="20"/>
      <c r="R30" s="18"/>
      <c r="S30" s="38"/>
      <c r="T30" s="39"/>
      <c r="U30" s="39"/>
      <c r="V30" s="39"/>
      <c r="W30" s="39"/>
      <c r="X30" s="39"/>
      <c r="Y30" s="39"/>
      <c r="Z30" s="39"/>
      <c r="AA30" s="39"/>
      <c r="AB30" s="38"/>
    </row>
    <row r="31" spans="1:28">
      <c r="Q31" s="20"/>
      <c r="R31" s="18"/>
      <c r="S31" s="38"/>
      <c r="T31" s="39"/>
      <c r="U31" s="39"/>
      <c r="V31" s="39"/>
      <c r="W31" s="39"/>
      <c r="X31" s="39"/>
      <c r="Y31" s="39"/>
      <c r="Z31" s="39"/>
      <c r="AA31" s="39"/>
      <c r="AB31" s="38"/>
    </row>
    <row r="32" spans="1:28">
      <c r="Q32" s="20"/>
      <c r="R32" s="18"/>
      <c r="S32" s="38"/>
      <c r="T32" s="39"/>
      <c r="U32" s="39"/>
      <c r="V32" s="39"/>
      <c r="W32" s="39"/>
      <c r="X32" s="39"/>
      <c r="Y32" s="39"/>
      <c r="Z32" s="39"/>
      <c r="AA32" s="39"/>
      <c r="AB32" s="38"/>
    </row>
    <row r="33" spans="17:28">
      <c r="Q33" s="20"/>
      <c r="R33" s="18"/>
      <c r="S33" s="38"/>
      <c r="T33" s="39"/>
      <c r="U33" s="39"/>
      <c r="V33" s="39"/>
      <c r="W33" s="39"/>
      <c r="X33" s="39"/>
      <c r="Y33" s="39"/>
      <c r="Z33" s="39"/>
      <c r="AA33" s="39"/>
      <c r="AB33" s="38"/>
    </row>
    <row r="34" spans="17:28">
      <c r="Q34" s="20"/>
      <c r="R34" s="18"/>
      <c r="S34" s="19"/>
      <c r="T34" s="19"/>
    </row>
    <row r="35" spans="17:28">
      <c r="Q35" s="20"/>
      <c r="R35" s="18"/>
      <c r="S35" s="19"/>
      <c r="T35" s="19"/>
    </row>
    <row r="36" spans="17:28">
      <c r="Q36" s="20"/>
      <c r="R36" s="18"/>
      <c r="S36" s="19"/>
      <c r="T36" s="19"/>
    </row>
    <row r="37" spans="17:28">
      <c r="Q37" s="20"/>
      <c r="R37" s="18"/>
      <c r="S37" s="19"/>
      <c r="T37" s="19"/>
    </row>
    <row r="38" spans="17:28">
      <c r="Q38" s="20"/>
      <c r="R38" s="18"/>
      <c r="S38" s="19"/>
      <c r="T38" s="19"/>
    </row>
    <row r="39" spans="17:28">
      <c r="Q39" s="20"/>
      <c r="R39" s="18"/>
      <c r="S39" s="19"/>
      <c r="T39" s="19"/>
    </row>
    <row r="40" spans="17:28">
      <c r="Q40" s="20"/>
      <c r="R40" s="18"/>
      <c r="S40" s="19"/>
      <c r="T40" s="19"/>
    </row>
    <row r="41" spans="17:28">
      <c r="Q41" s="20"/>
      <c r="R41" s="18"/>
      <c r="S41" s="19"/>
      <c r="T41" s="19"/>
    </row>
    <row r="42" spans="17:28">
      <c r="Q42" s="20"/>
      <c r="R42" s="18"/>
      <c r="S42" s="19"/>
      <c r="T42" s="19"/>
    </row>
    <row r="43" spans="17:28">
      <c r="Q43" s="20"/>
      <c r="R43" s="18"/>
      <c r="S43" s="19"/>
      <c r="T43" s="19"/>
    </row>
    <row r="44" spans="17:28">
      <c r="Q44" s="20"/>
      <c r="R44" s="18"/>
      <c r="S44" s="19"/>
      <c r="T44" s="19"/>
    </row>
    <row r="45" spans="17:28">
      <c r="Q45" s="20"/>
      <c r="R45" s="18"/>
      <c r="S45" s="19"/>
      <c r="T45" s="19"/>
    </row>
    <row r="46" spans="17:28">
      <c r="Q46" s="20"/>
      <c r="R46" s="18"/>
      <c r="S46" s="19"/>
      <c r="T46" s="19"/>
    </row>
    <row r="47" spans="17:28">
      <c r="Q47" s="20"/>
      <c r="R47" s="18"/>
      <c r="S47" s="19"/>
      <c r="T47" s="19"/>
    </row>
    <row r="48" spans="17:28">
      <c r="Q48" s="20"/>
      <c r="R48" s="18"/>
      <c r="S48" s="19"/>
      <c r="T48" s="19"/>
    </row>
    <row r="49" spans="17:20">
      <c r="Q49" s="20"/>
      <c r="R49" s="18"/>
      <c r="S49" s="19"/>
      <c r="T49" s="19"/>
    </row>
    <row r="50" spans="17:20">
      <c r="Q50" s="20"/>
      <c r="R50" s="18"/>
      <c r="S50" s="19"/>
      <c r="T50" s="19"/>
    </row>
    <row r="51" spans="17:20">
      <c r="Q51" s="20"/>
      <c r="R51" s="18"/>
      <c r="S51" s="19"/>
      <c r="T51" s="19"/>
    </row>
    <row r="52" spans="17:20">
      <c r="Q52" s="20"/>
      <c r="R52" s="18"/>
      <c r="S52" s="19"/>
      <c r="T52" s="19"/>
    </row>
    <row r="53" spans="17:20">
      <c r="Q53" s="20"/>
      <c r="R53" s="18"/>
      <c r="S53" s="19"/>
      <c r="T53" s="19"/>
    </row>
    <row r="54" spans="17:20">
      <c r="Q54" s="20"/>
      <c r="R54" s="18"/>
      <c r="S54" s="19"/>
      <c r="T54" s="19"/>
    </row>
    <row r="55" spans="17:20">
      <c r="Q55" s="20"/>
      <c r="R55" s="18"/>
      <c r="S55" s="19"/>
      <c r="T55" s="19"/>
    </row>
    <row r="56" spans="17:20">
      <c r="Q56" s="20"/>
      <c r="R56" s="18"/>
      <c r="S56" s="19"/>
      <c r="T56" s="19"/>
    </row>
    <row r="57" spans="17:20">
      <c r="Q57" s="20"/>
      <c r="R57" s="18"/>
      <c r="S57" s="19"/>
      <c r="T57" s="19"/>
    </row>
    <row r="58" spans="17:20">
      <c r="Q58" s="20"/>
      <c r="R58" s="18"/>
      <c r="S58" s="19"/>
      <c r="T58" s="19"/>
    </row>
    <row r="59" spans="17:20">
      <c r="Q59" s="20"/>
      <c r="R59" s="18"/>
      <c r="S59" s="19"/>
      <c r="T59" s="19"/>
    </row>
    <row r="60" spans="17:20">
      <c r="Q60" s="20"/>
      <c r="R60" s="18"/>
      <c r="S60" s="19"/>
      <c r="T60" s="19"/>
    </row>
    <row r="61" spans="17:20">
      <c r="Q61" s="20"/>
      <c r="R61" s="18"/>
      <c r="S61" s="19"/>
      <c r="T61" s="19"/>
    </row>
    <row r="62" spans="17:20">
      <c r="Q62" s="20"/>
      <c r="R62" s="18"/>
      <c r="S62" s="19"/>
      <c r="T62" s="19"/>
    </row>
    <row r="63" spans="17:20">
      <c r="Q63" s="20"/>
      <c r="R63" s="18"/>
      <c r="S63" s="19"/>
      <c r="T63" s="19"/>
    </row>
    <row r="64" spans="17:20">
      <c r="Q64" s="20"/>
      <c r="R64" s="18"/>
      <c r="S64" s="19"/>
      <c r="T64" s="19"/>
    </row>
    <row r="65" spans="17:20">
      <c r="Q65" s="20"/>
      <c r="R65" s="18"/>
      <c r="S65" s="19"/>
      <c r="T65" s="19"/>
    </row>
    <row r="66" spans="17:20">
      <c r="Q66" s="20"/>
      <c r="R66" s="18"/>
      <c r="S66" s="19"/>
      <c r="T66" s="19"/>
    </row>
    <row r="67" spans="17:20">
      <c r="Q67" s="20"/>
      <c r="R67" s="18"/>
      <c r="S67" s="19"/>
      <c r="T67" s="19"/>
    </row>
    <row r="68" spans="17:20">
      <c r="Q68" s="20"/>
      <c r="R68" s="18"/>
      <c r="S68" s="19"/>
      <c r="T68" s="19"/>
    </row>
    <row r="69" spans="17:20">
      <c r="Q69" s="20"/>
      <c r="R69" s="18"/>
      <c r="S69" s="19"/>
      <c r="T69" s="19"/>
    </row>
    <row r="70" spans="17:20">
      <c r="Q70" s="20"/>
      <c r="R70" s="18"/>
      <c r="S70" s="19"/>
      <c r="T70" s="19"/>
    </row>
    <row r="71" spans="17:20">
      <c r="Q71" s="20"/>
      <c r="R71" s="18"/>
      <c r="S71" s="19"/>
      <c r="T71" s="19"/>
    </row>
    <row r="72" spans="17:20">
      <c r="Q72" s="20"/>
      <c r="R72" s="18"/>
      <c r="S72" s="19"/>
      <c r="T72" s="19"/>
    </row>
    <row r="73" spans="17:20">
      <c r="Q73" s="20"/>
      <c r="R73" s="18"/>
      <c r="S73" s="19"/>
      <c r="T73" s="19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L02AE_20171001_0801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2017-07-25T12:22:53Z</dcterms:modified>
</cp:coreProperties>
</file>